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фхд" sheetId="1" r:id="rId1"/>
    <sheet name="расчет" sheetId="2" r:id="rId2"/>
  </sheets>
  <definedNames>
    <definedName name="_xlnm.Print_Area" localSheetId="1">расчет!$A$1:$H$46</definedName>
  </definedNames>
  <calcPr calcId="144525"/>
</workbook>
</file>

<file path=xl/calcChain.xml><?xml version="1.0" encoding="utf-8"?>
<calcChain xmlns="http://schemas.openxmlformats.org/spreadsheetml/2006/main">
  <c r="O100" i="1" l="1"/>
  <c r="O60" i="1"/>
  <c r="O57" i="1"/>
  <c r="O50" i="1"/>
  <c r="O45" i="1"/>
  <c r="N100" i="1"/>
  <c r="N60" i="1" l="1"/>
  <c r="N57" i="1"/>
  <c r="N50" i="1" l="1"/>
  <c r="N45" i="1"/>
  <c r="K100" i="1"/>
  <c r="L100" i="1" l="1"/>
  <c r="K60" i="1"/>
  <c r="L50" i="1"/>
  <c r="K45" i="1" l="1"/>
  <c r="J77" i="1" l="1"/>
  <c r="J60" i="1"/>
  <c r="J92" i="1"/>
  <c r="J93" i="1"/>
  <c r="J94" i="1"/>
  <c r="J95" i="1"/>
  <c r="J96" i="1"/>
  <c r="J97" i="1"/>
  <c r="J98" i="1"/>
  <c r="J99" i="1"/>
  <c r="J100" i="1"/>
  <c r="J91" i="1"/>
  <c r="J57" i="1"/>
  <c r="K68" i="1" l="1"/>
  <c r="L68" i="1"/>
  <c r="M68" i="1"/>
  <c r="N68" i="1"/>
  <c r="O68" i="1"/>
  <c r="P68" i="1" l="1"/>
  <c r="J68" i="1" l="1"/>
  <c r="M42" i="1"/>
  <c r="N42" i="1"/>
  <c r="L90" i="1"/>
  <c r="M90" i="1"/>
  <c r="N90" i="1"/>
  <c r="O90" i="1"/>
  <c r="P90" i="1"/>
  <c r="K90" i="1"/>
  <c r="K101" i="1" l="1"/>
  <c r="L101" i="1"/>
  <c r="M101" i="1"/>
  <c r="N101" i="1"/>
  <c r="J102" i="1"/>
  <c r="J103" i="1"/>
  <c r="O101" i="1"/>
  <c r="P101" i="1"/>
  <c r="J101" i="1" l="1"/>
  <c r="E31" i="2" l="1"/>
  <c r="F31" i="2"/>
  <c r="G31" i="2"/>
  <c r="G36" i="2"/>
  <c r="G39" i="2" s="1"/>
  <c r="F36" i="2"/>
  <c r="F38" i="2" s="1"/>
  <c r="E36" i="2"/>
  <c r="E37" i="2" s="1"/>
  <c r="K76" i="1" l="1"/>
  <c r="K86" i="1"/>
  <c r="J90" i="1" l="1"/>
  <c r="P42" i="1"/>
  <c r="L42" i="1" l="1"/>
  <c r="O42" i="1"/>
  <c r="K42" i="1"/>
  <c r="J85" i="1" l="1"/>
  <c r="J78" i="1"/>
  <c r="J58" i="1"/>
  <c r="J49" i="1"/>
  <c r="J51" i="1"/>
  <c r="J48" i="1"/>
  <c r="J42" i="1"/>
  <c r="J44" i="1"/>
  <c r="J46" i="1"/>
  <c r="L86" i="1"/>
  <c r="E14" i="2"/>
  <c r="E15" i="2" s="1"/>
  <c r="M86" i="1"/>
  <c r="E26" i="2" s="1"/>
  <c r="E28" i="2" s="1"/>
  <c r="O86" i="1"/>
  <c r="L84" i="1"/>
  <c r="M84" i="1"/>
  <c r="N84" i="1"/>
  <c r="O84" i="1"/>
  <c r="P84" i="1"/>
  <c r="K84" i="1"/>
  <c r="L76" i="1"/>
  <c r="M76" i="1"/>
  <c r="N76" i="1"/>
  <c r="O76" i="1"/>
  <c r="P76" i="1"/>
  <c r="K56" i="1"/>
  <c r="K55" i="1" s="1"/>
  <c r="K41" i="1" s="1"/>
  <c r="P56" i="1"/>
  <c r="L56" i="1"/>
  <c r="M56" i="1"/>
  <c r="N56" i="1"/>
  <c r="O56" i="1"/>
  <c r="L55" i="1" l="1"/>
  <c r="L41" i="1" s="1"/>
  <c r="M55" i="1"/>
  <c r="M41" i="1" s="1"/>
  <c r="O55" i="1"/>
  <c r="O41" i="1" s="1"/>
  <c r="G8" i="2"/>
  <c r="G12" i="2" s="1"/>
  <c r="E17" i="2"/>
  <c r="E19" i="2" s="1"/>
  <c r="E32" i="2" s="1"/>
  <c r="E33" i="2" s="1"/>
  <c r="N86" i="1"/>
  <c r="N55" i="1" s="1"/>
  <c r="N41" i="1" s="1"/>
  <c r="P86" i="1"/>
  <c r="P55" i="1" s="1"/>
  <c r="P41" i="1" s="1"/>
  <c r="J76" i="1"/>
  <c r="J84" i="1"/>
  <c r="J86" i="1"/>
  <c r="E8" i="2" s="1"/>
  <c r="E12" i="2" s="1"/>
  <c r="J56" i="1"/>
  <c r="J41" i="1" l="1"/>
  <c r="G32" i="2"/>
  <c r="G35" i="2" s="1"/>
  <c r="G30" i="2"/>
  <c r="E30" i="2"/>
  <c r="J55" i="1"/>
  <c r="F8" i="2"/>
  <c r="F12" i="2" s="1"/>
  <c r="F32" i="2" l="1"/>
  <c r="F34" i="2" s="1"/>
  <c r="F30" i="2"/>
</calcChain>
</file>

<file path=xl/sharedStrings.xml><?xml version="1.0" encoding="utf-8"?>
<sst xmlns="http://schemas.openxmlformats.org/spreadsheetml/2006/main" count="562" uniqueCount="250">
  <si>
    <t>(наименование должности уполномоченного лица)</t>
  </si>
  <si>
    <t>(подпись)</t>
  </si>
  <si>
    <t>Утверждаю:</t>
  </si>
  <si>
    <t xml:space="preserve">Орган,осуществляющий функции и полномочия учредителя </t>
  </si>
  <si>
    <t xml:space="preserve">Учреждение </t>
  </si>
  <si>
    <t>КОДЫ</t>
  </si>
  <si>
    <t>Раздел 1. Поступления и выплаты</t>
  </si>
  <si>
    <t>Наименование показателя</t>
  </si>
  <si>
    <t>за пределами планового периода</t>
  </si>
  <si>
    <t>субсидия на финансовое обеспечение выполнения государственного(муниципального задания)</t>
  </si>
  <si>
    <t>субсидии предоставляемые в соответствии с абзацем вторым пункта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</si>
  <si>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</si>
  <si>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(ФИО полностью)</t>
  </si>
  <si>
    <t>Остаток средств на начало текещего финансового года</t>
  </si>
  <si>
    <t>х</t>
  </si>
  <si>
    <t>Остаток средств на конец текущего финансового года</t>
  </si>
  <si>
    <t>0001</t>
  </si>
  <si>
    <t>0002</t>
  </si>
  <si>
    <t>1000</t>
  </si>
  <si>
    <t>1100</t>
  </si>
  <si>
    <t>1200</t>
  </si>
  <si>
    <t>1300</t>
  </si>
  <si>
    <t>1400</t>
  </si>
  <si>
    <t>1500</t>
  </si>
  <si>
    <t>1510</t>
  </si>
  <si>
    <t>2000</t>
  </si>
  <si>
    <t>2100</t>
  </si>
  <si>
    <t>оплата труда</t>
  </si>
  <si>
    <t>2110</t>
  </si>
  <si>
    <t>прочие выплаты песоналу,в том числе компенсационного характера</t>
  </si>
  <si>
    <t>2120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</si>
  <si>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</si>
  <si>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2130</t>
  </si>
  <si>
    <t>2200</t>
  </si>
  <si>
    <t>2210</t>
  </si>
  <si>
    <t>2220</t>
  </si>
  <si>
    <t>2230</t>
  </si>
  <si>
    <t>иные налоги (включаемые в состав расходов) в бюджеты бюджетной системы РФ,а также государственная пошлина</t>
  </si>
  <si>
    <t>уплата штрафов (в том числе административных),пеней,иных платежей</t>
  </si>
  <si>
    <t>исполнение судебных актов РФ и мировых соглашений по возмещению вреда,причиненного в результате деятельности учреждения</t>
  </si>
  <si>
    <t>2300</t>
  </si>
  <si>
    <t>расходы на закупку товаров,работ и услуг, всего</t>
  </si>
  <si>
    <t>2400</t>
  </si>
  <si>
    <t>услуги связи</t>
  </si>
  <si>
    <t>транспортные услуги</t>
  </si>
  <si>
    <t>коммунальные услуги</t>
  </si>
  <si>
    <t xml:space="preserve">работы, услуги по содержанию имущества </t>
  </si>
  <si>
    <t>прочие работы, услуги</t>
  </si>
  <si>
    <t>2410</t>
  </si>
  <si>
    <t>2420</t>
  </si>
  <si>
    <t>2430</t>
  </si>
  <si>
    <t xml:space="preserve">в том числе: </t>
  </si>
  <si>
    <t>доходы от оказания услуг, работ, компенсации затрат учреждений, всего</t>
  </si>
  <si>
    <t>1210</t>
  </si>
  <si>
    <t>в том числе, субсидии на финансовое обеспечение выполнения государственного(муниципального) задания за счет средств бюджета Федерального фонда обязательного медицинского страхования</t>
  </si>
  <si>
    <t>1220</t>
  </si>
  <si>
    <t>доходы от штрафов,пеней, иных сумм принудительного изъятия,всего</t>
  </si>
  <si>
    <t>безвозмездные денежные поступления,всего</t>
  </si>
  <si>
    <t>прочие доходы,всего</t>
  </si>
  <si>
    <t>в том числе: целевые субсидии</t>
  </si>
  <si>
    <t>1520</t>
  </si>
  <si>
    <t>доходы от операций с активами</t>
  </si>
  <si>
    <t>1900</t>
  </si>
  <si>
    <t>прочие поступления,всего</t>
  </si>
  <si>
    <t>1980</t>
  </si>
  <si>
    <t>из них: увеличение остатков денежных средств за счет возврата дебиторской задолженности прошлых лет</t>
  </si>
  <si>
    <t>1981</t>
  </si>
  <si>
    <t>иные выплаты, за исключением фонда оплаты труда учреждени, для выполнения отдельных полномочий</t>
  </si>
  <si>
    <t>2140</t>
  </si>
  <si>
    <t>в том числе: на выплаты по оплате труда</t>
  </si>
  <si>
    <t>2141</t>
  </si>
  <si>
    <t>на иные выплаты работникам</t>
  </si>
  <si>
    <t>2142</t>
  </si>
  <si>
    <t>2150</t>
  </si>
  <si>
    <t>денежное довольствие военнослужащих и сотрудникам,имеющих специальные звания</t>
  </si>
  <si>
    <t>иные выпалты военнослужащим и сотрудникам,имеющим специальные звания</t>
  </si>
  <si>
    <t>2160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</si>
  <si>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</si>
  <si>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</si>
  <si>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в том числе: на оплату труда стажеров</t>
  </si>
  <si>
    <t>2171</t>
  </si>
  <si>
    <t>на иные выплаты гражданским лицам(днежное содержание)</t>
  </si>
  <si>
    <t>2172</t>
  </si>
  <si>
    <t>социальные и иные выплаты населению,всего</t>
  </si>
  <si>
    <t>в том числе: социальные выплаты гражданам, кроме публичных нормативных социальных выплат</t>
  </si>
  <si>
    <t>из них: пособия, компенсации и иные социальные выплаты гражданам,кроме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</si>
  <si>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</si>
  <si>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 искусства,образования,науки и техники, а также на предоставление грантов с целью поддержки проектов в области науки,культуры и искусства</t>
  </si>
  <si>
    <t>социальное обеспечение детей-сирот и детей, оставшихся без попечения родителей</t>
  </si>
  <si>
    <t>2240</t>
  </si>
  <si>
    <t>из них, налог на имущество организаций и земельный налог</t>
  </si>
  <si>
    <t>2310</t>
  </si>
  <si>
    <t>2320</t>
  </si>
  <si>
    <t>2330</t>
  </si>
  <si>
    <t>из них: гранты,предоставляемые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</si>
  <si>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</si>
  <si>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</si>
  <si>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товаров,работ,сулуг,всего</t>
  </si>
  <si>
    <t>2500</t>
  </si>
  <si>
    <t>2520</t>
  </si>
  <si>
    <t>2600</t>
  </si>
  <si>
    <t>в том числе: закупку научно-исследовательских и опытно-конструкторских работ</t>
  </si>
  <si>
    <t>2610</t>
  </si>
  <si>
    <t>закупку товаров, работ, услуг в сфере тнформационно-коммуникационных технологий</t>
  </si>
  <si>
    <t>2620</t>
  </si>
  <si>
    <t xml:space="preserve">закупку товаров,работ, услуг в целях капитального ремонта государственного (муниципального) имущества </t>
  </si>
  <si>
    <t>2630</t>
  </si>
  <si>
    <t>прочую закупку товаров,работ, услуг, всего</t>
  </si>
  <si>
    <t>2640</t>
  </si>
  <si>
    <t>2641</t>
  </si>
  <si>
    <t>2642</t>
  </si>
  <si>
    <t>2643</t>
  </si>
  <si>
    <t>2644</t>
  </si>
  <si>
    <t>2645</t>
  </si>
  <si>
    <t>капитальные вложения в объекты государственной (муниципальной) собственности, всего</t>
  </si>
  <si>
    <t>2650</t>
  </si>
  <si>
    <t xml:space="preserve">в том числе: приобретение объектов недвижимого имущества государственными( муниципальными учреждениями </t>
  </si>
  <si>
    <t>строительство (реконструкция) объектов недвижимого имущества государствеными (муниципальными) учреждениями</t>
  </si>
  <si>
    <r>
      <rPr>
        <b/>
        <sz val="10"/>
        <color theme="1"/>
        <rFont val="Times New Roman"/>
        <family val="1"/>
        <charset val="204"/>
      </rPr>
      <t xml:space="preserve">ВСЕГО </t>
    </r>
    <r>
      <rPr>
        <sz val="10"/>
        <color theme="1"/>
        <rFont val="Times New Roman"/>
        <family val="1"/>
        <charset val="204"/>
      </rPr>
      <t xml:space="preserve">   на текущий финансовый год</t>
    </r>
  </si>
  <si>
    <r>
      <rPr>
        <b/>
        <sz val="10"/>
        <color theme="1"/>
        <rFont val="Times New Roman"/>
        <family val="1"/>
        <charset val="204"/>
      </rPr>
      <t>Доходы</t>
    </r>
    <r>
      <rPr>
        <sz val="10"/>
        <color theme="1"/>
        <rFont val="Times New Roman"/>
        <family val="1"/>
        <charset val="204"/>
      </rPr>
      <t>,всего:</t>
    </r>
  </si>
  <si>
    <r>
      <t>Расходы,</t>
    </r>
    <r>
      <rPr>
        <sz val="10"/>
        <color theme="1"/>
        <rFont val="Times New Roman"/>
        <family val="1"/>
        <charset val="204"/>
      </rPr>
      <t>всего</t>
    </r>
  </si>
  <si>
    <r>
      <t>в том числе: на выплату персоналу,</t>
    </r>
    <r>
      <rPr>
        <b/>
        <sz val="10"/>
        <color theme="1"/>
        <rFont val="Times New Roman"/>
        <family val="1"/>
        <charset val="204"/>
      </rPr>
      <t>всего</t>
    </r>
    <r>
      <rPr>
        <sz val="10"/>
        <color theme="1"/>
        <rFont val="Times New Roman"/>
        <family val="1"/>
        <charset val="204"/>
      </rPr>
      <t xml:space="preserve"> </t>
    </r>
  </si>
  <si>
    <r>
      <t>уплата налогов, сборов и иных платежей,</t>
    </r>
    <r>
      <rPr>
        <b/>
        <sz val="10"/>
        <color theme="1"/>
        <rFont val="Times New Roman"/>
        <family val="1"/>
        <charset val="204"/>
      </rPr>
      <t>всего</t>
    </r>
  </si>
  <si>
    <t xml:space="preserve">Код строки </t>
  </si>
  <si>
    <t>Код по бюджетной классификации РФ</t>
  </si>
  <si>
    <t>Аналитический код</t>
  </si>
  <si>
    <t>Дата</t>
  </si>
  <si>
    <t>по Сводному реестру</t>
  </si>
  <si>
    <t>глава по БК</t>
  </si>
  <si>
    <t>ИНН</t>
  </si>
  <si>
    <t>КПП</t>
  </si>
  <si>
    <t>по ОКЕИ</t>
  </si>
  <si>
    <t>Выплаты, умегьшающие доход, всего</t>
  </si>
  <si>
    <t>3000</t>
  </si>
  <si>
    <t>в том числе: налог на прибыль</t>
  </si>
  <si>
    <t>3010</t>
  </si>
  <si>
    <t>налог на добаленную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</si>
  <si>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</si>
  <si>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</si>
  <si>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</si>
  <si>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</si>
  <si>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</si>
  <si>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</si>
  <si>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(телефон)</t>
  </si>
  <si>
    <t>(фамилия, инициалы)</t>
  </si>
  <si>
    <t xml:space="preserve">                                            (должность)                                                (подпись)</t>
  </si>
  <si>
    <t>расшифровка подписи)</t>
  </si>
  <si>
    <t xml:space="preserve">                                                                         (должность)</t>
  </si>
  <si>
    <t xml:space="preserve">Руководитель учреждения </t>
  </si>
  <si>
    <t>Итого по договорам, планируемым к заключению в соответствующем финансовом году в соответствии с Федеральным законом № 223-ФЗ,                                                                               по соответствующему году закупки</t>
  </si>
  <si>
    <t>Итого по контрактам, планируемым к заключению в соответствующем финансовом году в соответствии с Федеральным законом № 44-ФЗ,                                                                                    по соответствующему году закупки</t>
  </si>
  <si>
    <t xml:space="preserve">                                          в соответствии с Федеральным законом № 223-ФЗ</t>
  </si>
  <si>
    <t>1.4.5.2.</t>
  </si>
  <si>
    <t xml:space="preserve">                                          в соответствии с Федеральным законом № 44-ФЗ</t>
  </si>
  <si>
    <t>1.4.5.1.</t>
  </si>
  <si>
    <t>за счет прочих источников финансового обеспечения</t>
  </si>
  <si>
    <t>1.4.5.</t>
  </si>
  <si>
    <t>1.4.4.2.</t>
  </si>
  <si>
    <t>1.4.4.1.</t>
  </si>
  <si>
    <t xml:space="preserve">за счет средств обязательного медицинского страхования </t>
  </si>
  <si>
    <t>1.4.4.</t>
  </si>
  <si>
    <t>за счет субсидий, предоставляемых на осуществление капитальных вложений</t>
  </si>
  <si>
    <t>1.4.3.</t>
  </si>
  <si>
    <t>1.4.2.2.</t>
  </si>
  <si>
    <t>1.4.2.1.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</si>
  <si>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</si>
  <si>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</t>
  </si>
  <si>
    <t>1.4.1.2.</t>
  </si>
  <si>
    <t>1.4.1.1.</t>
  </si>
  <si>
    <t>за счет субсидий, предоставляемых на финансовое обеспечение выполнения государственного (муниципального) задания:</t>
  </si>
  <si>
    <t>1.4.1.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</si>
  <si>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</si>
  <si>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1.4.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</si>
  <si>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</si>
  <si>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1.3.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</si>
  <si>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</si>
  <si>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>1.2.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</si>
  <si>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(Собрание законодательства Российской Федерации, 2013, № 14, ст. 1652; 2018, № 32, ст. 5104) (далее - Федеральный закон № 44-ФЗ) и Федерального закона от 18 июля 2011 г.         № 223-ФЗ «О закупках товаров, работ, услуг отдельными видами юридических лиц» (Собрание законодательства Российской Федерации, 2011, № 30, ст. 4571; 2018, № 32, ст. 5135) (далее - Федеральный закон № 223-ФЗ)</t>
  </si>
  <si>
    <t>1.1.</t>
  </si>
  <si>
    <t>Выплаты на закупку товаров, работ, услуг.  ВСЕГО</t>
  </si>
  <si>
    <t>Год начала закупки</t>
  </si>
  <si>
    <t>Код строки</t>
  </si>
  <si>
    <t>№ п/п</t>
  </si>
  <si>
    <t>Раздел 2. Сведения по выплатам на закупки товаров, работ, услуг</t>
  </si>
  <si>
    <t>увеличение стоимости материальных запасов</t>
  </si>
  <si>
    <t>2646</t>
  </si>
  <si>
    <t>340*</t>
  </si>
  <si>
    <r>
      <rPr>
        <b/>
        <sz val="10"/>
        <color theme="1"/>
        <rFont val="Times New Roman"/>
        <family val="1"/>
        <charset val="204"/>
      </rPr>
      <t>Сумма</t>
    </r>
    <r>
      <rPr>
        <sz val="10"/>
        <color theme="1"/>
        <rFont val="Times New Roman"/>
        <family val="1"/>
        <charset val="204"/>
      </rPr>
      <t xml:space="preserve">  (в рубях с точностью до двух знаков после запятой - 0,00)</t>
    </r>
  </si>
  <si>
    <t>безвозмездные перечисления организациям и физическим лицам, всего</t>
  </si>
  <si>
    <t xml:space="preserve"> доходы от собственности,всего</t>
  </si>
  <si>
    <t>субсидии на финансовое обеспечение выполнения государственного(муниципального) задания за счет средств бюджета публично-правового образования, создавшего учреждение</t>
  </si>
  <si>
    <t>м.п.</t>
  </si>
  <si>
    <t>увеличение стоимости основных средств</t>
  </si>
  <si>
    <t>2647</t>
  </si>
  <si>
    <t>(фамилия, инициалы,подпись)</t>
  </si>
  <si>
    <t xml:space="preserve">из них, субсидии на осуществление капитальных вложений </t>
  </si>
  <si>
    <t>Итого по контрактам, планируемым к заключению в соответствующем финансовом году в соответствии с Федеральным законом № 44-ФЗ,  по соответствующему году закупки</t>
  </si>
  <si>
    <t>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</si>
  <si>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3.1.</t>
  </si>
  <si>
    <t>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</si>
  <si>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3.2.</t>
  </si>
  <si>
    <t>3.3</t>
  </si>
  <si>
    <t>3</t>
  </si>
  <si>
    <t>2.1.</t>
  </si>
  <si>
    <t>2.2.</t>
  </si>
  <si>
    <t>2.3.</t>
  </si>
  <si>
    <t>оплата прочих работ,услуг (страхование)</t>
  </si>
  <si>
    <t>услуги,работы для целей капитальных вложений</t>
  </si>
  <si>
    <t>2648</t>
  </si>
  <si>
    <t>2649</t>
  </si>
  <si>
    <t>2660</t>
  </si>
  <si>
    <t>2661</t>
  </si>
  <si>
    <t>2662</t>
  </si>
  <si>
    <t>пособия по социальной помощи в натуральной форме</t>
  </si>
  <si>
    <t>2250</t>
  </si>
  <si>
    <t>пособия по социальной помощи в денежной форме</t>
  </si>
  <si>
    <t>2231</t>
  </si>
  <si>
    <t>2260</t>
  </si>
  <si>
    <t>Итого по договорам, планируемым к заключению в соответствующем финансовом году в соответствии с Федеральным законом № 223-ФЗ,по соответствующему году закупки</t>
  </si>
  <si>
    <t>Управление образования АМС Ирафского района</t>
  </si>
  <si>
    <t xml:space="preserve">Директор                                                  </t>
  </si>
  <si>
    <t xml:space="preserve">  Исполнитель  </t>
  </si>
  <si>
    <t xml:space="preserve">Директор                                                                                                     </t>
  </si>
  <si>
    <t>_________________</t>
  </si>
  <si>
    <r>
      <rPr>
        <b/>
        <sz val="10"/>
        <color theme="1"/>
        <rFont val="Times New Roman"/>
        <family val="1"/>
        <charset val="204"/>
      </rPr>
      <t xml:space="preserve">Сумма </t>
    </r>
    <r>
      <rPr>
        <sz val="10"/>
        <color theme="1"/>
        <rFont val="Times New Roman"/>
        <family val="1"/>
        <charset val="204"/>
      </rPr>
      <t xml:space="preserve"> (в рублях с точностью до двух знаков после запятой - 0,00)</t>
    </r>
  </si>
  <si>
    <t>план по родит</t>
  </si>
  <si>
    <t>субв+мест</t>
  </si>
  <si>
    <t>прод наборы</t>
  </si>
  <si>
    <t>в ден</t>
  </si>
  <si>
    <t>фед</t>
  </si>
  <si>
    <t>респ</t>
  </si>
  <si>
    <t>клас</t>
  </si>
  <si>
    <t>При правильном арифметическом составлении плана,строчка ДОЛЖНА БЫТЬ равна 0!</t>
  </si>
  <si>
    <t>классн</t>
  </si>
  <si>
    <t>Муниципальное бюджетное общеобразовательное учреждение средняя общеобразовательная школа №2 с.Чикола Ирафского района РСО-Алания</t>
  </si>
  <si>
    <t>уточ по 244 или247</t>
  </si>
  <si>
    <t>субв+мест+федпит+рес пит</t>
  </si>
  <si>
    <t>по доп кодам</t>
  </si>
  <si>
    <t>Директор</t>
  </si>
  <si>
    <t>План финансово-хозяйственной деятельности на 2023 г. и плановый период 2024 и 2025 годов</t>
  </si>
  <si>
    <t>"_______"_________2023г</t>
  </si>
  <si>
    <t>от  "____" ______ 2023 года</t>
  </si>
  <si>
    <t>Дедегкаева Зина Васильевна</t>
  </si>
  <si>
    <t>903Ш7157</t>
  </si>
  <si>
    <t>на 2023 год (текущий финансовый год)</t>
  </si>
  <si>
    <t>на 2024 г. первый год планового периода</t>
  </si>
  <si>
    <t xml:space="preserve">на 2025 г. второй год планового периода </t>
  </si>
  <si>
    <t>на 2023 г (текущий финансовый год)</t>
  </si>
  <si>
    <t>на 2024 г (первый год планового периода)</t>
  </si>
  <si>
    <t>на 2025 г (второй год планового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</si>
</sst>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1" fillId="0" borderId="0" xfId="0" applyFont="1" applyBorder="1" applyAlignment="1"/>
    <xf numFmtId="0" fontId="4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top" wrapText="1"/>
    </xf>
    <xf numFmtId="49" fontId="9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1" fillId="2" borderId="0" xfId="0" applyFont="1" applyFill="1"/>
    <xf numFmtId="0" fontId="13" fillId="3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14" fillId="3" borderId="2" xfId="0" applyFont="1" applyFill="1" applyBorder="1"/>
    <xf numFmtId="0" fontId="14" fillId="0" borderId="2" xfId="0" applyFont="1" applyFill="1" applyBorder="1"/>
    <xf numFmtId="4" fontId="12" fillId="2" borderId="2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4" fontId="7" fillId="3" borderId="2" xfId="0" applyNumberFormat="1" applyFont="1" applyFill="1" applyBorder="1"/>
    <xf numFmtId="0" fontId="16" fillId="0" borderId="2" xfId="0" applyFont="1" applyBorder="1" applyAlignment="1">
      <alignment horizontal="center" vertical="center"/>
    </xf>
    <xf numFmtId="4" fontId="16" fillId="0" borderId="2" xfId="0" applyNumberFormat="1" applyFont="1" applyBorder="1"/>
    <xf numFmtId="0" fontId="16" fillId="0" borderId="2" xfId="0" applyFont="1" applyBorder="1"/>
    <xf numFmtId="4" fontId="16" fillId="2" borderId="2" xfId="0" applyNumberFormat="1" applyFont="1" applyFill="1" applyBorder="1"/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/>
    <xf numFmtId="4" fontId="16" fillId="2" borderId="2" xfId="0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/>
    <xf numFmtId="4" fontId="17" fillId="0" borderId="2" xfId="0" applyNumberFormat="1" applyFont="1" applyFill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4" fontId="1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4" fontId="16" fillId="2" borderId="2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/>
    </xf>
    <xf numFmtId="4" fontId="16" fillId="2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wrapText="1"/>
    </xf>
    <xf numFmtId="0" fontId="18" fillId="5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9" xfId="0" applyFont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28"/>
  <sheetViews>
    <sheetView tabSelected="1" topLeftCell="C25" zoomScale="80" zoomScaleNormal="80" workbookViewId="0">
      <selection activeCell="S104" sqref="S104"/>
    </sheetView>
  </sheetViews>
  <sheetFormatPr defaultRowHeight="15" x14ac:dyDescent="0.25"/>
  <cols>
    <col min="1" max="2" width="0" hidden="1" customWidth="1"/>
    <col min="3" max="3" width="8.140625" customWidth="1"/>
    <col min="6" max="6" width="16.7109375" customWidth="1"/>
    <col min="7" max="7" width="6.85546875" style="1" customWidth="1"/>
    <col min="8" max="8" width="6.28515625" customWidth="1"/>
    <col min="9" max="9" width="5.7109375" customWidth="1"/>
    <col min="10" max="10" width="16.5703125" customWidth="1"/>
    <col min="11" max="11" width="16" customWidth="1"/>
    <col min="12" max="12" width="14" customWidth="1"/>
    <col min="13" max="13" width="12.85546875" customWidth="1"/>
    <col min="14" max="14" width="14" customWidth="1"/>
    <col min="15" max="15" width="14.140625" customWidth="1"/>
    <col min="16" max="16" width="12.7109375" customWidth="1"/>
    <col min="17" max="17" width="12.5703125" customWidth="1"/>
    <col min="19" max="19" width="12.42578125" bestFit="1" customWidth="1"/>
  </cols>
  <sheetData>
    <row r="1" spans="3:16" hidden="1" x14ac:dyDescent="0.25"/>
    <row r="2" spans="3:16" ht="12.75" customHeight="1" x14ac:dyDescent="0.25">
      <c r="C2" s="3"/>
      <c r="D2" s="50"/>
      <c r="E2" s="50"/>
      <c r="F2" s="50"/>
      <c r="G2" s="50"/>
      <c r="H2" s="50"/>
      <c r="I2" s="50"/>
      <c r="J2" s="3"/>
      <c r="K2" s="3"/>
      <c r="L2" s="142" t="s">
        <v>2</v>
      </c>
      <c r="M2" s="142"/>
      <c r="N2" s="142"/>
      <c r="O2" s="142"/>
      <c r="P2" s="142"/>
    </row>
    <row r="3" spans="3:16" ht="9" customHeight="1" x14ac:dyDescent="0.25">
      <c r="C3" s="3"/>
      <c r="D3" s="51"/>
      <c r="E3" s="51"/>
      <c r="F3" s="51"/>
      <c r="G3" s="51"/>
      <c r="H3" s="51"/>
      <c r="I3" s="51"/>
      <c r="J3" s="3"/>
      <c r="K3" s="3"/>
      <c r="L3" s="139" t="s">
        <v>238</v>
      </c>
      <c r="M3" s="139"/>
      <c r="N3" s="139"/>
      <c r="O3" s="139"/>
      <c r="P3" s="139"/>
    </row>
    <row r="4" spans="3:16" ht="7.5" customHeight="1" thickBot="1" x14ac:dyDescent="0.3">
      <c r="C4" s="3"/>
      <c r="D4" s="51"/>
      <c r="E4" s="51"/>
      <c r="F4" s="51"/>
      <c r="G4" s="51"/>
      <c r="H4" s="51"/>
      <c r="I4" s="51"/>
      <c r="J4" s="3"/>
      <c r="K4" s="3"/>
      <c r="L4" s="140"/>
      <c r="M4" s="140"/>
      <c r="N4" s="140"/>
      <c r="O4" s="140"/>
      <c r="P4" s="140"/>
    </row>
    <row r="5" spans="3:16" ht="9" customHeight="1" x14ac:dyDescent="0.25">
      <c r="C5" s="3"/>
      <c r="D5" s="52"/>
      <c r="E5" s="52"/>
      <c r="F5" s="52"/>
      <c r="G5" s="52"/>
      <c r="H5" s="52"/>
      <c r="I5" s="52"/>
      <c r="J5" s="3"/>
      <c r="K5" s="3"/>
      <c r="L5" s="143" t="s">
        <v>0</v>
      </c>
      <c r="M5" s="143"/>
      <c r="N5" s="143"/>
      <c r="O5" s="143"/>
      <c r="P5" s="143"/>
    </row>
    <row r="6" spans="3:16" ht="24.75" customHeight="1" x14ac:dyDescent="0.25">
      <c r="C6" s="3"/>
      <c r="D6" s="31"/>
      <c r="E6" s="31"/>
      <c r="F6" s="31"/>
      <c r="G6" s="31"/>
      <c r="H6" s="31"/>
      <c r="I6" s="31"/>
      <c r="J6" s="3"/>
      <c r="K6" s="3"/>
      <c r="L6" s="139" t="s">
        <v>242</v>
      </c>
      <c r="M6" s="139"/>
      <c r="N6" s="139"/>
      <c r="O6" s="139"/>
      <c r="P6" s="139"/>
    </row>
    <row r="7" spans="3:16" ht="3" customHeight="1" thickBot="1" x14ac:dyDescent="0.3">
      <c r="C7" s="3"/>
      <c r="D7" s="31"/>
      <c r="E7" s="31"/>
      <c r="F7" s="31"/>
      <c r="G7" s="31"/>
      <c r="H7" s="31"/>
      <c r="I7" s="31"/>
      <c r="J7" s="3"/>
      <c r="K7" s="3"/>
      <c r="L7" s="140"/>
      <c r="M7" s="140"/>
      <c r="N7" s="140"/>
      <c r="O7" s="140"/>
      <c r="P7" s="140"/>
    </row>
    <row r="8" spans="3:16" ht="15" customHeight="1" x14ac:dyDescent="0.25">
      <c r="C8" s="3"/>
      <c r="D8" s="52"/>
      <c r="E8" s="52"/>
      <c r="F8" s="52"/>
      <c r="G8" s="52"/>
      <c r="H8" s="52"/>
      <c r="I8" s="52"/>
      <c r="J8" s="3"/>
      <c r="K8" s="3"/>
      <c r="L8" s="143" t="s">
        <v>12</v>
      </c>
      <c r="M8" s="143"/>
      <c r="N8" s="143"/>
      <c r="O8" s="143"/>
      <c r="P8" s="143"/>
    </row>
    <row r="9" spans="3:16" ht="15.75" customHeight="1" thickBot="1" x14ac:dyDescent="0.3">
      <c r="C9" s="3"/>
      <c r="D9" s="51"/>
      <c r="E9" s="51"/>
      <c r="F9" s="51"/>
      <c r="G9" s="51"/>
      <c r="H9" s="51"/>
      <c r="I9" s="51"/>
      <c r="J9" s="3"/>
      <c r="K9" s="3"/>
      <c r="L9" s="139"/>
      <c r="M9" s="139"/>
      <c r="N9" s="139"/>
      <c r="O9" s="139"/>
      <c r="P9" s="139"/>
    </row>
    <row r="10" spans="3:16" ht="20.25" hidden="1" customHeight="1" thickBot="1" x14ac:dyDescent="0.3">
      <c r="C10" s="3"/>
      <c r="D10" s="51"/>
      <c r="E10" s="51"/>
      <c r="F10" s="51"/>
      <c r="G10" s="51"/>
      <c r="H10" s="51"/>
      <c r="I10" s="51"/>
      <c r="J10" s="3"/>
      <c r="K10" s="3"/>
      <c r="L10" s="140"/>
      <c r="M10" s="140"/>
      <c r="N10" s="140"/>
      <c r="O10" s="140"/>
      <c r="P10" s="140"/>
    </row>
    <row r="11" spans="3:16" ht="12" customHeight="1" x14ac:dyDescent="0.25">
      <c r="C11" s="3"/>
      <c r="D11" s="52"/>
      <c r="E11" s="52"/>
      <c r="F11" s="52"/>
      <c r="G11" s="52"/>
      <c r="H11" s="52"/>
      <c r="I11" s="52"/>
      <c r="J11" s="3"/>
      <c r="K11" s="3"/>
      <c r="L11" s="143" t="s">
        <v>1</v>
      </c>
      <c r="M11" s="143"/>
      <c r="N11" s="143"/>
      <c r="O11" s="143"/>
      <c r="P11" s="143"/>
    </row>
    <row r="12" spans="3:16" ht="12.75" customHeight="1" x14ac:dyDescent="0.25">
      <c r="C12" s="3"/>
      <c r="D12" s="53"/>
      <c r="E12" s="53"/>
      <c r="F12" s="53"/>
      <c r="G12" s="53"/>
      <c r="H12" s="53"/>
      <c r="I12" s="53"/>
      <c r="J12" s="3"/>
      <c r="K12" s="3"/>
      <c r="L12" s="102" t="s">
        <v>223</v>
      </c>
      <c r="M12" s="102"/>
      <c r="N12" s="102"/>
      <c r="O12" s="102"/>
      <c r="P12" s="102"/>
    </row>
    <row r="13" spans="3:16" ht="19.5" customHeight="1" thickBot="1" x14ac:dyDescent="0.3">
      <c r="C13" s="3"/>
      <c r="D13" s="31"/>
      <c r="E13" s="31"/>
      <c r="F13" s="31"/>
      <c r="G13" s="31"/>
      <c r="H13" s="31"/>
      <c r="I13" s="31"/>
      <c r="J13" s="3"/>
      <c r="K13" s="3"/>
      <c r="L13" s="88"/>
      <c r="M13" s="156" t="s">
        <v>240</v>
      </c>
      <c r="N13" s="156"/>
      <c r="O13" s="156"/>
      <c r="P13" s="156"/>
    </row>
    <row r="14" spans="3:16" ht="7.5" customHeight="1" x14ac:dyDescent="0.25"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3"/>
    </row>
    <row r="15" spans="3:16" ht="14.25" customHeight="1" thickBot="1" x14ac:dyDescent="0.3"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146" t="s">
        <v>5</v>
      </c>
      <c r="O15" s="146"/>
      <c r="P15" s="3"/>
    </row>
    <row r="16" spans="3:16" x14ac:dyDescent="0.25">
      <c r="C16" s="3"/>
      <c r="D16" s="3"/>
      <c r="E16" s="3"/>
      <c r="F16" s="3"/>
      <c r="G16" s="4"/>
      <c r="H16" s="3"/>
      <c r="I16" s="3"/>
      <c r="J16" s="3"/>
      <c r="K16" s="3"/>
      <c r="L16" s="157" t="s">
        <v>126</v>
      </c>
      <c r="M16" s="158"/>
      <c r="N16" s="147"/>
      <c r="O16" s="148"/>
      <c r="P16" s="3"/>
    </row>
    <row r="17" spans="3:16" x14ac:dyDescent="0.25">
      <c r="C17" s="3"/>
      <c r="D17" s="3"/>
      <c r="E17" s="3"/>
      <c r="F17" s="3"/>
      <c r="G17" s="4"/>
      <c r="H17" s="3"/>
      <c r="I17" s="3"/>
      <c r="J17" s="3"/>
      <c r="K17" s="3"/>
      <c r="L17" s="157" t="s">
        <v>127</v>
      </c>
      <c r="M17" s="158"/>
      <c r="N17" s="144"/>
      <c r="O17" s="145"/>
      <c r="P17" s="3"/>
    </row>
    <row r="18" spans="3:16" x14ac:dyDescent="0.25">
      <c r="C18" s="3"/>
      <c r="D18" s="3"/>
      <c r="E18" s="3"/>
      <c r="F18" s="3"/>
      <c r="G18" s="4"/>
      <c r="H18" s="3"/>
      <c r="I18" s="3"/>
      <c r="J18" s="3"/>
      <c r="K18" s="3"/>
      <c r="L18" s="157" t="s">
        <v>128</v>
      </c>
      <c r="M18" s="158"/>
      <c r="N18" s="144"/>
      <c r="O18" s="145"/>
      <c r="P18" s="3"/>
    </row>
    <row r="19" spans="3:16" ht="13.5" customHeight="1" x14ac:dyDescent="0.25">
      <c r="C19" s="3"/>
      <c r="D19" s="3"/>
      <c r="E19" s="3"/>
      <c r="F19" s="3"/>
      <c r="G19" s="4"/>
      <c r="H19" s="3"/>
      <c r="I19" s="3"/>
      <c r="J19" s="3"/>
      <c r="K19" s="3"/>
      <c r="L19" s="157" t="s">
        <v>127</v>
      </c>
      <c r="M19" s="158"/>
      <c r="N19" s="144" t="s">
        <v>243</v>
      </c>
      <c r="O19" s="145"/>
      <c r="P19" s="3"/>
    </row>
    <row r="20" spans="3:16" x14ac:dyDescent="0.25">
      <c r="C20" s="3"/>
      <c r="D20" s="3"/>
      <c r="E20" s="3"/>
      <c r="F20" s="3"/>
      <c r="G20" s="4"/>
      <c r="H20" s="3"/>
      <c r="I20" s="3"/>
      <c r="J20" s="3"/>
      <c r="K20" s="3"/>
      <c r="L20" s="157" t="s">
        <v>129</v>
      </c>
      <c r="M20" s="158"/>
      <c r="N20" s="159">
        <v>1508004215</v>
      </c>
      <c r="O20" s="160"/>
      <c r="P20" s="3"/>
    </row>
    <row r="21" spans="3:16" x14ac:dyDescent="0.25">
      <c r="C21" s="3"/>
      <c r="D21" s="3"/>
      <c r="E21" s="3"/>
      <c r="F21" s="3"/>
      <c r="G21" s="4"/>
      <c r="H21" s="3"/>
      <c r="I21" s="3"/>
      <c r="J21" s="3"/>
      <c r="K21" s="3"/>
      <c r="L21" s="157" t="s">
        <v>130</v>
      </c>
      <c r="M21" s="158"/>
      <c r="N21" s="159">
        <v>150801001</v>
      </c>
      <c r="O21" s="160"/>
      <c r="P21" s="3"/>
    </row>
    <row r="22" spans="3:16" ht="15" customHeight="1" thickBot="1" x14ac:dyDescent="0.3">
      <c r="C22" s="3"/>
      <c r="D22" s="3"/>
      <c r="E22" s="3"/>
      <c r="F22" s="3"/>
      <c r="G22" s="4"/>
      <c r="H22" s="3"/>
      <c r="I22" s="3"/>
      <c r="J22" s="3"/>
      <c r="K22" s="3"/>
      <c r="L22" s="157" t="s">
        <v>131</v>
      </c>
      <c r="M22" s="158"/>
      <c r="N22" s="137"/>
      <c r="O22" s="138"/>
      <c r="P22" s="3"/>
    </row>
    <row r="23" spans="3:16" hidden="1" x14ac:dyDescent="0.25">
      <c r="C23" s="3"/>
      <c r="D23" s="3"/>
      <c r="E23" s="3"/>
      <c r="F23" s="3"/>
      <c r="G23" s="4"/>
      <c r="H23" s="3"/>
      <c r="I23" s="3"/>
      <c r="J23" s="3"/>
      <c r="K23" s="3"/>
      <c r="L23" s="16"/>
      <c r="M23" s="17"/>
      <c r="N23" s="18"/>
      <c r="O23" s="18"/>
      <c r="P23" s="3"/>
    </row>
    <row r="24" spans="3:16" ht="3.75" hidden="1" customHeight="1" x14ac:dyDescent="0.25">
      <c r="C24" s="3"/>
      <c r="D24" s="141" t="s">
        <v>239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</row>
    <row r="25" spans="3:16" x14ac:dyDescent="0.25">
      <c r="C25" s="3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6" spans="3:16" ht="0.75" customHeight="1" x14ac:dyDescent="0.25">
      <c r="C26" s="3"/>
      <c r="D26" s="3"/>
      <c r="E26" s="3"/>
      <c r="F26" s="3"/>
      <c r="G26" s="4"/>
      <c r="H26" s="3"/>
      <c r="I26" s="3"/>
      <c r="J26" s="3"/>
      <c r="K26" s="3"/>
      <c r="L26" s="3"/>
      <c r="M26" s="3"/>
      <c r="N26" s="3"/>
      <c r="O26" s="3"/>
      <c r="P26" s="3"/>
    </row>
    <row r="27" spans="3:16" ht="18" customHeight="1" x14ac:dyDescent="0.25">
      <c r="C27" s="3"/>
      <c r="D27" s="102" t="s">
        <v>241</v>
      </c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3:16" hidden="1" x14ac:dyDescent="0.25">
      <c r="C28" s="3"/>
      <c r="D28" s="3"/>
      <c r="E28" s="3"/>
      <c r="F28" s="3"/>
      <c r="G28" s="4"/>
      <c r="H28" s="3"/>
      <c r="I28" s="3"/>
      <c r="J28" s="3"/>
      <c r="K28" s="3"/>
      <c r="L28" s="3"/>
      <c r="M28" s="3"/>
      <c r="N28" s="3"/>
      <c r="O28" s="3"/>
      <c r="P28" s="3"/>
    </row>
    <row r="29" spans="3:16" ht="18" customHeight="1" x14ac:dyDescent="0.25">
      <c r="C29" s="101" t="s">
        <v>3</v>
      </c>
      <c r="D29" s="101"/>
      <c r="E29" s="101"/>
      <c r="F29" s="101"/>
      <c r="G29" s="139" t="s">
        <v>219</v>
      </c>
      <c r="H29" s="139"/>
      <c r="I29" s="139"/>
      <c r="J29" s="139"/>
      <c r="K29" s="139"/>
      <c r="L29" s="139"/>
      <c r="M29" s="139"/>
      <c r="N29" s="139"/>
      <c r="O29" s="139"/>
      <c r="P29" s="139"/>
    </row>
    <row r="30" spans="3:16" ht="10.5" customHeight="1" thickBot="1" x14ac:dyDescent="0.3">
      <c r="C30" s="101"/>
      <c r="D30" s="101"/>
      <c r="E30" s="101"/>
      <c r="F30" s="101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3:16" ht="1.5" hidden="1" customHeight="1" x14ac:dyDescent="0.25"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3:16" ht="15" customHeight="1" x14ac:dyDescent="0.25">
      <c r="C32" s="103" t="s">
        <v>4</v>
      </c>
      <c r="D32" s="103"/>
      <c r="E32" s="103"/>
      <c r="F32" s="103"/>
      <c r="G32" s="104" t="s">
        <v>234</v>
      </c>
      <c r="H32" s="104"/>
      <c r="I32" s="104"/>
      <c r="J32" s="104"/>
      <c r="K32" s="104"/>
      <c r="L32" s="104"/>
      <c r="M32" s="104"/>
      <c r="N32" s="104"/>
      <c r="O32" s="104"/>
      <c r="P32" s="104"/>
    </row>
    <row r="33" spans="3:20" ht="17.25" customHeight="1" thickBot="1" x14ac:dyDescent="0.3">
      <c r="C33" s="103"/>
      <c r="D33" s="103"/>
      <c r="E33" s="103"/>
      <c r="F33" s="103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3:20" ht="10.5" customHeight="1" x14ac:dyDescent="0.25">
      <c r="C34" s="3"/>
      <c r="D34" s="3"/>
      <c r="E34" s="3"/>
      <c r="F34" s="3"/>
      <c r="G34" s="4"/>
      <c r="H34" s="3"/>
      <c r="I34" s="3"/>
      <c r="J34" s="3"/>
      <c r="K34" s="3"/>
      <c r="L34" s="3"/>
      <c r="M34" s="3"/>
      <c r="N34" s="3"/>
      <c r="O34" s="3"/>
      <c r="P34" s="3"/>
    </row>
    <row r="35" spans="3:20" x14ac:dyDescent="0.25">
      <c r="C35" s="5"/>
      <c r="D35" s="5"/>
      <c r="E35" s="5"/>
      <c r="F35" s="5"/>
      <c r="G35" s="115" t="s">
        <v>6</v>
      </c>
      <c r="H35" s="115"/>
      <c r="I35" s="115"/>
      <c r="J35" s="115"/>
      <c r="K35" s="115"/>
      <c r="L35" s="115"/>
      <c r="M35" s="115"/>
      <c r="N35" s="115"/>
      <c r="O35" s="115"/>
      <c r="P35" s="115"/>
    </row>
    <row r="36" spans="3:20" ht="8.25" customHeight="1" thickBot="1" x14ac:dyDescent="0.3"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</row>
    <row r="37" spans="3:20" ht="28.5" customHeight="1" thickBot="1" x14ac:dyDescent="0.3">
      <c r="C37" s="128" t="s">
        <v>7</v>
      </c>
      <c r="D37" s="129"/>
      <c r="E37" s="129"/>
      <c r="F37" s="129"/>
      <c r="G37" s="132" t="s">
        <v>123</v>
      </c>
      <c r="H37" s="134" t="s">
        <v>124</v>
      </c>
      <c r="I37" s="134" t="s">
        <v>125</v>
      </c>
      <c r="J37" s="116" t="s">
        <v>244</v>
      </c>
      <c r="K37" s="117"/>
      <c r="L37" s="117"/>
      <c r="M37" s="118"/>
      <c r="N37" s="125" t="s">
        <v>224</v>
      </c>
      <c r="O37" s="126"/>
      <c r="P37" s="127"/>
    </row>
    <row r="38" spans="3:20" ht="121.5" customHeight="1" x14ac:dyDescent="0.25">
      <c r="C38" s="130"/>
      <c r="D38" s="131"/>
      <c r="E38" s="131"/>
      <c r="F38" s="131"/>
      <c r="G38" s="133"/>
      <c r="H38" s="135"/>
      <c r="I38" s="135"/>
      <c r="J38" s="8" t="s">
        <v>118</v>
      </c>
      <c r="K38" s="8" t="s">
        <v>9</v>
      </c>
      <c r="L38" s="8" t="s">
        <v>10</v>
      </c>
      <c r="M38" s="77" t="s">
        <v>11</v>
      </c>
      <c r="N38" s="43" t="s">
        <v>245</v>
      </c>
      <c r="O38" s="97" t="s">
        <v>246</v>
      </c>
      <c r="P38" s="44" t="s">
        <v>8</v>
      </c>
    </row>
    <row r="39" spans="3:20" ht="12" customHeight="1" x14ac:dyDescent="0.25">
      <c r="C39" s="123">
        <v>1</v>
      </c>
      <c r="D39" s="123"/>
      <c r="E39" s="123"/>
      <c r="F39" s="123"/>
      <c r="G39" s="9">
        <v>2</v>
      </c>
      <c r="H39" s="10">
        <v>3</v>
      </c>
      <c r="I39" s="10">
        <v>4</v>
      </c>
      <c r="J39" s="10">
        <v>5</v>
      </c>
      <c r="K39" s="11">
        <v>6</v>
      </c>
      <c r="L39" s="10">
        <v>7</v>
      </c>
      <c r="M39" s="10">
        <v>8</v>
      </c>
      <c r="N39" s="10">
        <v>9</v>
      </c>
      <c r="O39" s="10">
        <v>10</v>
      </c>
      <c r="P39" s="10">
        <v>11</v>
      </c>
    </row>
    <row r="40" spans="3:20" ht="29.25" customHeight="1" x14ac:dyDescent="0.25">
      <c r="C40" s="100" t="s">
        <v>13</v>
      </c>
      <c r="D40" s="100"/>
      <c r="E40" s="100"/>
      <c r="F40" s="100"/>
      <c r="G40" s="9" t="s">
        <v>16</v>
      </c>
      <c r="H40" s="10" t="s">
        <v>14</v>
      </c>
      <c r="I40" s="10" t="s">
        <v>14</v>
      </c>
      <c r="J40" s="37"/>
      <c r="K40" s="37"/>
      <c r="L40" s="37"/>
      <c r="M40" s="37"/>
      <c r="N40" s="37"/>
      <c r="O40" s="37"/>
      <c r="P40" s="37"/>
    </row>
    <row r="41" spans="3:20" ht="27.75" customHeight="1" x14ac:dyDescent="0.25">
      <c r="C41" s="100" t="s">
        <v>15</v>
      </c>
      <c r="D41" s="100"/>
      <c r="E41" s="100"/>
      <c r="F41" s="100"/>
      <c r="G41" s="9" t="s">
        <v>17</v>
      </c>
      <c r="H41" s="10" t="s">
        <v>14</v>
      </c>
      <c r="I41" s="10" t="s">
        <v>14</v>
      </c>
      <c r="J41" s="48">
        <f>SUM(K41:M41)</f>
        <v>0</v>
      </c>
      <c r="K41" s="48">
        <f t="shared" ref="K41:P41" si="0">K40+K42-K55</f>
        <v>0</v>
      </c>
      <c r="L41" s="48">
        <f t="shared" si="0"/>
        <v>0</v>
      </c>
      <c r="M41" s="48">
        <f t="shared" si="0"/>
        <v>0</v>
      </c>
      <c r="N41" s="48">
        <f t="shared" si="0"/>
        <v>0</v>
      </c>
      <c r="O41" s="48">
        <f t="shared" si="0"/>
        <v>0</v>
      </c>
      <c r="P41" s="48">
        <f t="shared" si="0"/>
        <v>0</v>
      </c>
      <c r="Q41" s="98" t="s">
        <v>232</v>
      </c>
      <c r="R41" s="99"/>
      <c r="S41" s="99"/>
      <c r="T41" s="99"/>
    </row>
    <row r="42" spans="3:20" ht="21" customHeight="1" x14ac:dyDescent="0.25">
      <c r="C42" s="119" t="s">
        <v>119</v>
      </c>
      <c r="D42" s="119"/>
      <c r="E42" s="119"/>
      <c r="F42" s="119"/>
      <c r="G42" s="33" t="s">
        <v>18</v>
      </c>
      <c r="H42" s="32"/>
      <c r="I42" s="32"/>
      <c r="J42" s="46">
        <f t="shared" ref="J42:J46" si="1">SUM(K42:M42)</f>
        <v>24249700</v>
      </c>
      <c r="K42" s="46">
        <f>K45</f>
        <v>20475400</v>
      </c>
      <c r="L42" s="46">
        <f>L50</f>
        <v>3774300</v>
      </c>
      <c r="M42" s="46">
        <f>M43+M44+M48</f>
        <v>0</v>
      </c>
      <c r="N42" s="46">
        <f>N43+N44+N45+N48+N50</f>
        <v>22383560</v>
      </c>
      <c r="O42" s="46">
        <f>O43+O44+O45+O48+O50</f>
        <v>22247700</v>
      </c>
      <c r="P42" s="46">
        <f>P43+P44+P45+P48+P50</f>
        <v>0</v>
      </c>
    </row>
    <row r="43" spans="3:20" ht="21" customHeight="1" x14ac:dyDescent="0.25">
      <c r="C43" s="120" t="s">
        <v>189</v>
      </c>
      <c r="D43" s="121"/>
      <c r="E43" s="121"/>
      <c r="F43" s="122"/>
      <c r="G43" s="9" t="s">
        <v>19</v>
      </c>
      <c r="H43" s="10">
        <v>120</v>
      </c>
      <c r="I43" s="10"/>
      <c r="J43" s="37"/>
      <c r="K43" s="38"/>
      <c r="L43" s="38"/>
      <c r="M43" s="45"/>
      <c r="N43" s="38"/>
      <c r="O43" s="38"/>
      <c r="P43" s="37"/>
      <c r="T43">
        <v>20</v>
      </c>
    </row>
    <row r="44" spans="3:20" ht="27.75" customHeight="1" x14ac:dyDescent="0.25">
      <c r="C44" s="106" t="s">
        <v>52</v>
      </c>
      <c r="D44" s="107"/>
      <c r="E44" s="107"/>
      <c r="F44" s="108"/>
      <c r="G44" s="9" t="s">
        <v>20</v>
      </c>
      <c r="H44" s="10">
        <v>130</v>
      </c>
      <c r="I44" s="10"/>
      <c r="J44" s="37">
        <f t="shared" si="1"/>
        <v>0</v>
      </c>
      <c r="K44" s="38"/>
      <c r="L44" s="38"/>
      <c r="M44" s="45"/>
      <c r="N44" s="38"/>
      <c r="O44" s="38"/>
      <c r="P44" s="37"/>
      <c r="Q44" t="s">
        <v>225</v>
      </c>
      <c r="T44">
        <v>80</v>
      </c>
    </row>
    <row r="45" spans="3:20" ht="52.5" customHeight="1" x14ac:dyDescent="0.25">
      <c r="C45" s="100" t="s">
        <v>190</v>
      </c>
      <c r="D45" s="100"/>
      <c r="E45" s="100"/>
      <c r="F45" s="100"/>
      <c r="G45" s="9" t="s">
        <v>53</v>
      </c>
      <c r="H45" s="10">
        <v>130</v>
      </c>
      <c r="I45" s="10"/>
      <c r="J45" s="37"/>
      <c r="K45" s="45">
        <f>20475400</f>
        <v>20475400</v>
      </c>
      <c r="L45" s="38"/>
      <c r="M45" s="38"/>
      <c r="N45" s="38">
        <f>4284640+15564620</f>
        <v>19849260</v>
      </c>
      <c r="O45" s="38">
        <f>3838140+15898420</f>
        <v>19736560</v>
      </c>
      <c r="P45" s="37"/>
      <c r="Q45" t="s">
        <v>226</v>
      </c>
      <c r="S45" s="89"/>
    </row>
    <row r="46" spans="3:20" ht="52.5" customHeight="1" x14ac:dyDescent="0.25">
      <c r="C46" s="100" t="s">
        <v>54</v>
      </c>
      <c r="D46" s="100"/>
      <c r="E46" s="100"/>
      <c r="F46" s="100"/>
      <c r="G46" s="9" t="s">
        <v>55</v>
      </c>
      <c r="H46" s="10">
        <v>130</v>
      </c>
      <c r="I46" s="10"/>
      <c r="J46" s="37">
        <f t="shared" si="1"/>
        <v>0</v>
      </c>
      <c r="K46" s="38" t="s">
        <v>14</v>
      </c>
      <c r="L46" s="38" t="s">
        <v>14</v>
      </c>
      <c r="M46" s="38" t="s">
        <v>14</v>
      </c>
      <c r="N46" s="38" t="s">
        <v>14</v>
      </c>
      <c r="O46" s="38" t="s">
        <v>14</v>
      </c>
      <c r="P46" s="37" t="s">
        <v>14</v>
      </c>
    </row>
    <row r="47" spans="3:20" ht="27.75" customHeight="1" x14ac:dyDescent="0.25">
      <c r="C47" s="100" t="s">
        <v>56</v>
      </c>
      <c r="D47" s="100"/>
      <c r="E47" s="100"/>
      <c r="F47" s="100"/>
      <c r="G47" s="9" t="s">
        <v>21</v>
      </c>
      <c r="H47" s="13">
        <v>140</v>
      </c>
      <c r="I47" s="10" t="s">
        <v>14</v>
      </c>
      <c r="J47" s="37" t="s">
        <v>14</v>
      </c>
      <c r="K47" s="38" t="s">
        <v>14</v>
      </c>
      <c r="L47" s="38" t="s">
        <v>14</v>
      </c>
      <c r="M47" s="38" t="s">
        <v>14</v>
      </c>
      <c r="N47" s="38" t="s">
        <v>14</v>
      </c>
      <c r="O47" s="38" t="s">
        <v>14</v>
      </c>
      <c r="P47" s="37" t="s">
        <v>14</v>
      </c>
    </row>
    <row r="48" spans="3:20" ht="18.75" customHeight="1" x14ac:dyDescent="0.25">
      <c r="C48" s="106" t="s">
        <v>57</v>
      </c>
      <c r="D48" s="107"/>
      <c r="E48" s="107"/>
      <c r="F48" s="108"/>
      <c r="G48" s="9" t="s">
        <v>22</v>
      </c>
      <c r="H48" s="13">
        <v>150</v>
      </c>
      <c r="I48" s="10"/>
      <c r="J48" s="37">
        <f>SUM(K48:M48)</f>
        <v>0</v>
      </c>
      <c r="K48" s="38"/>
      <c r="L48" s="38"/>
      <c r="M48" s="38"/>
      <c r="N48" s="38"/>
      <c r="O48" s="38"/>
      <c r="P48" s="37"/>
    </row>
    <row r="49" spans="3:19" ht="18.75" customHeight="1" x14ac:dyDescent="0.25">
      <c r="C49" s="106" t="s">
        <v>58</v>
      </c>
      <c r="D49" s="107"/>
      <c r="E49" s="107"/>
      <c r="F49" s="108"/>
      <c r="G49" s="9" t="s">
        <v>23</v>
      </c>
      <c r="H49" s="13">
        <v>180</v>
      </c>
      <c r="I49" s="10"/>
      <c r="J49" s="37">
        <f t="shared" ref="J49:J51" si="2">SUM(K49:M49)</f>
        <v>0</v>
      </c>
      <c r="K49" s="38"/>
      <c r="L49" s="38"/>
      <c r="M49" s="38"/>
      <c r="N49" s="38"/>
      <c r="O49" s="38"/>
      <c r="P49" s="37"/>
    </row>
    <row r="50" spans="3:19" ht="21" customHeight="1" x14ac:dyDescent="0.25">
      <c r="C50" s="123" t="s">
        <v>59</v>
      </c>
      <c r="D50" s="123"/>
      <c r="E50" s="123"/>
      <c r="F50" s="123"/>
      <c r="G50" s="9" t="s">
        <v>24</v>
      </c>
      <c r="H50" s="13">
        <v>150</v>
      </c>
      <c r="I50" s="10"/>
      <c r="J50" s="37"/>
      <c r="K50" s="38"/>
      <c r="L50" s="45">
        <f>1240000+1484300+1050000</f>
        <v>3774300</v>
      </c>
      <c r="M50" s="38"/>
      <c r="N50" s="38">
        <f>1484300+1050000</f>
        <v>2534300</v>
      </c>
      <c r="O50" s="38">
        <f>1140000+344300+1026840</f>
        <v>2511140</v>
      </c>
      <c r="P50" s="37"/>
      <c r="Q50" t="s">
        <v>229</v>
      </c>
      <c r="R50" t="s">
        <v>230</v>
      </c>
      <c r="S50" t="s">
        <v>231</v>
      </c>
    </row>
    <row r="51" spans="3:19" ht="30" customHeight="1" x14ac:dyDescent="0.25">
      <c r="C51" s="100" t="s">
        <v>195</v>
      </c>
      <c r="D51" s="100"/>
      <c r="E51" s="100"/>
      <c r="F51" s="100"/>
      <c r="G51" s="9" t="s">
        <v>60</v>
      </c>
      <c r="H51" s="13">
        <v>180</v>
      </c>
      <c r="I51" s="10"/>
      <c r="J51" s="37">
        <f t="shared" si="2"/>
        <v>0</v>
      </c>
      <c r="K51" s="38"/>
      <c r="L51" s="38"/>
      <c r="M51" s="38"/>
      <c r="N51" s="38"/>
      <c r="O51" s="38"/>
      <c r="P51" s="37"/>
    </row>
    <row r="52" spans="3:19" ht="18.75" customHeight="1" x14ac:dyDescent="0.25">
      <c r="C52" s="106" t="s">
        <v>61</v>
      </c>
      <c r="D52" s="107"/>
      <c r="E52" s="107"/>
      <c r="F52" s="108"/>
      <c r="G52" s="9" t="s">
        <v>62</v>
      </c>
      <c r="H52" s="13"/>
      <c r="I52" s="10" t="s">
        <v>14</v>
      </c>
      <c r="J52" s="37" t="s">
        <v>14</v>
      </c>
      <c r="K52" s="38" t="s">
        <v>14</v>
      </c>
      <c r="L52" s="38" t="s">
        <v>14</v>
      </c>
      <c r="M52" s="38" t="s">
        <v>14</v>
      </c>
      <c r="N52" s="38" t="s">
        <v>14</v>
      </c>
      <c r="O52" s="38" t="s">
        <v>14</v>
      </c>
      <c r="P52" s="37" t="s">
        <v>14</v>
      </c>
    </row>
    <row r="53" spans="3:19" ht="18.75" customHeight="1" x14ac:dyDescent="0.25">
      <c r="C53" s="106" t="s">
        <v>63</v>
      </c>
      <c r="D53" s="107"/>
      <c r="E53" s="107"/>
      <c r="F53" s="108"/>
      <c r="G53" s="9" t="s">
        <v>64</v>
      </c>
      <c r="H53" s="13" t="s">
        <v>14</v>
      </c>
      <c r="I53" s="10" t="s">
        <v>14</v>
      </c>
      <c r="J53" s="37" t="s">
        <v>14</v>
      </c>
      <c r="K53" s="38" t="s">
        <v>14</v>
      </c>
      <c r="L53" s="38" t="s">
        <v>14</v>
      </c>
      <c r="M53" s="38" t="s">
        <v>14</v>
      </c>
      <c r="N53" s="38" t="s">
        <v>14</v>
      </c>
      <c r="O53" s="38" t="s">
        <v>14</v>
      </c>
      <c r="P53" s="37" t="s">
        <v>14</v>
      </c>
    </row>
    <row r="54" spans="3:19" ht="47.25" customHeight="1" x14ac:dyDescent="0.25">
      <c r="C54" s="106" t="s">
        <v>65</v>
      </c>
      <c r="D54" s="107"/>
      <c r="E54" s="107"/>
      <c r="F54" s="108"/>
      <c r="G54" s="9" t="s">
        <v>66</v>
      </c>
      <c r="H54" s="13">
        <v>510</v>
      </c>
      <c r="I54" s="10" t="s">
        <v>14</v>
      </c>
      <c r="J54" s="37" t="s">
        <v>14</v>
      </c>
      <c r="K54" s="38" t="s">
        <v>14</v>
      </c>
      <c r="L54" s="38" t="s">
        <v>14</v>
      </c>
      <c r="M54" s="38" t="s">
        <v>14</v>
      </c>
      <c r="N54" s="38" t="s">
        <v>14</v>
      </c>
      <c r="O54" s="38" t="s">
        <v>14</v>
      </c>
      <c r="P54" s="37" t="s">
        <v>14</v>
      </c>
    </row>
    <row r="55" spans="3:19" ht="20.25" customHeight="1" x14ac:dyDescent="0.25">
      <c r="C55" s="136" t="s">
        <v>120</v>
      </c>
      <c r="D55" s="136"/>
      <c r="E55" s="136"/>
      <c r="F55" s="136"/>
      <c r="G55" s="33" t="s">
        <v>25</v>
      </c>
      <c r="H55" s="32" t="s">
        <v>14</v>
      </c>
      <c r="I55" s="32"/>
      <c r="J55" s="46">
        <f>SUM(K55:M55)</f>
        <v>24249700</v>
      </c>
      <c r="K55" s="46">
        <f>K56+K76+K84+K86+K68</f>
        <v>20475400</v>
      </c>
      <c r="L55" s="46">
        <f t="shared" ref="L55:P55" si="3">L56+L76+L84+L86+L68</f>
        <v>3774300</v>
      </c>
      <c r="M55" s="46">
        <f t="shared" si="3"/>
        <v>0</v>
      </c>
      <c r="N55" s="46">
        <f t="shared" si="3"/>
        <v>22383560</v>
      </c>
      <c r="O55" s="46">
        <f t="shared" si="3"/>
        <v>22247700</v>
      </c>
      <c r="P55" s="46">
        <f t="shared" si="3"/>
        <v>0</v>
      </c>
    </row>
    <row r="56" spans="3:19" ht="29.25" customHeight="1" x14ac:dyDescent="0.25">
      <c r="C56" s="124" t="s">
        <v>121</v>
      </c>
      <c r="D56" s="124"/>
      <c r="E56" s="124"/>
      <c r="F56" s="124"/>
      <c r="G56" s="34" t="s">
        <v>26</v>
      </c>
      <c r="H56" s="32" t="s">
        <v>14</v>
      </c>
      <c r="I56" s="32"/>
      <c r="J56" s="46">
        <f>SUM(K56:M56)</f>
        <v>20904500</v>
      </c>
      <c r="K56" s="46">
        <f>K57+K58+K60</f>
        <v>19420200</v>
      </c>
      <c r="L56" s="46">
        <f t="shared" ref="L56:O56" si="4">L57+L58+L60</f>
        <v>1484300</v>
      </c>
      <c r="M56" s="46">
        <f t="shared" si="4"/>
        <v>0</v>
      </c>
      <c r="N56" s="46">
        <f t="shared" si="4"/>
        <v>20731350</v>
      </c>
      <c r="O56" s="46">
        <f t="shared" si="4"/>
        <v>21061810</v>
      </c>
      <c r="P56" s="46">
        <f>P57+P58+P60</f>
        <v>0</v>
      </c>
    </row>
    <row r="57" spans="3:19" ht="22.5" customHeight="1" x14ac:dyDescent="0.25">
      <c r="C57" s="123" t="s">
        <v>27</v>
      </c>
      <c r="D57" s="123"/>
      <c r="E57" s="123"/>
      <c r="F57" s="123"/>
      <c r="G57" s="9" t="s">
        <v>28</v>
      </c>
      <c r="H57" s="13">
        <v>111</v>
      </c>
      <c r="I57" s="10">
        <v>211</v>
      </c>
      <c r="J57" s="37">
        <f>SUM(K57:M57)</f>
        <v>16032600</v>
      </c>
      <c r="K57" s="37">
        <v>14892600</v>
      </c>
      <c r="L57" s="37">
        <v>1140000</v>
      </c>
      <c r="M57" s="37"/>
      <c r="N57" s="38">
        <f>11834800+2947880+1140000</f>
        <v>15922680</v>
      </c>
      <c r="O57" s="38">
        <f>12088610+2947880+1140000</f>
        <v>16176490</v>
      </c>
      <c r="P57" s="37"/>
      <c r="Q57" t="s">
        <v>226</v>
      </c>
      <c r="R57" t="s">
        <v>233</v>
      </c>
    </row>
    <row r="58" spans="3:19" ht="28.5" customHeight="1" x14ac:dyDescent="0.25">
      <c r="C58" s="100" t="s">
        <v>29</v>
      </c>
      <c r="D58" s="100"/>
      <c r="E58" s="100"/>
      <c r="F58" s="100"/>
      <c r="G58" s="9" t="s">
        <v>30</v>
      </c>
      <c r="H58" s="13">
        <v>112</v>
      </c>
      <c r="I58" s="10">
        <v>212</v>
      </c>
      <c r="J58" s="37">
        <f>SUM(K58:M58)</f>
        <v>30000</v>
      </c>
      <c r="K58" s="37">
        <v>30000</v>
      </c>
      <c r="L58" s="37"/>
      <c r="M58" s="37"/>
      <c r="N58" s="38"/>
      <c r="O58" s="38"/>
      <c r="P58" s="37"/>
    </row>
    <row r="59" spans="3:19" ht="37.5" customHeight="1" x14ac:dyDescent="0.25">
      <c r="C59" s="106" t="s">
        <v>67</v>
      </c>
      <c r="D59" s="107"/>
      <c r="E59" s="107"/>
      <c r="F59" s="108"/>
      <c r="G59" s="9" t="s">
        <v>32</v>
      </c>
      <c r="H59" s="13">
        <v>113</v>
      </c>
      <c r="I59" s="10" t="s">
        <v>14</v>
      </c>
      <c r="J59" s="37" t="s">
        <v>14</v>
      </c>
      <c r="K59" s="37" t="s">
        <v>14</v>
      </c>
      <c r="L59" s="37" t="s">
        <v>14</v>
      </c>
      <c r="M59" s="37" t="s">
        <v>14</v>
      </c>
      <c r="N59" s="38" t="s">
        <v>14</v>
      </c>
      <c r="O59" s="38" t="s">
        <v>14</v>
      </c>
      <c r="P59" s="37" t="s">
        <v>14</v>
      </c>
    </row>
    <row r="60" spans="3:19" ht="52.5" customHeight="1" x14ac:dyDescent="0.25">
      <c r="C60" s="100" t="s">
        <v>31</v>
      </c>
      <c r="D60" s="100"/>
      <c r="E60" s="100"/>
      <c r="F60" s="100"/>
      <c r="G60" s="9" t="s">
        <v>68</v>
      </c>
      <c r="H60" s="10">
        <v>119</v>
      </c>
      <c r="I60" s="10">
        <v>213</v>
      </c>
      <c r="J60" s="37">
        <f>K60+L60+M60</f>
        <v>4841900</v>
      </c>
      <c r="K60" s="37">
        <f>3578600+919000</f>
        <v>4497600</v>
      </c>
      <c r="L60" s="37">
        <v>344300</v>
      </c>
      <c r="M60" s="37"/>
      <c r="N60" s="38">
        <f>3574110+890260+344300</f>
        <v>4808670</v>
      </c>
      <c r="O60" s="38">
        <f>344300+890260+3650760</f>
        <v>4885320</v>
      </c>
      <c r="P60" s="37"/>
    </row>
    <row r="61" spans="3:19" ht="20.25" customHeight="1" x14ac:dyDescent="0.25">
      <c r="C61" s="106" t="s">
        <v>69</v>
      </c>
      <c r="D61" s="107"/>
      <c r="E61" s="107"/>
      <c r="F61" s="108"/>
      <c r="G61" s="9" t="s">
        <v>70</v>
      </c>
      <c r="H61" s="10">
        <v>119</v>
      </c>
      <c r="I61" s="10" t="s">
        <v>14</v>
      </c>
      <c r="J61" s="37" t="s">
        <v>14</v>
      </c>
      <c r="K61" s="37" t="s">
        <v>14</v>
      </c>
      <c r="L61" s="37" t="s">
        <v>14</v>
      </c>
      <c r="M61" s="37" t="s">
        <v>14</v>
      </c>
      <c r="N61" s="37" t="s">
        <v>14</v>
      </c>
      <c r="O61" s="37" t="s">
        <v>14</v>
      </c>
      <c r="P61" s="37" t="s">
        <v>14</v>
      </c>
    </row>
    <row r="62" spans="3:19" ht="20.25" customHeight="1" x14ac:dyDescent="0.25">
      <c r="C62" s="106" t="s">
        <v>71</v>
      </c>
      <c r="D62" s="107"/>
      <c r="E62" s="107"/>
      <c r="F62" s="108"/>
      <c r="G62" s="9" t="s">
        <v>72</v>
      </c>
      <c r="H62" s="10">
        <v>119</v>
      </c>
      <c r="I62" s="10" t="s">
        <v>14</v>
      </c>
      <c r="J62" s="37" t="s">
        <v>14</v>
      </c>
      <c r="K62" s="37" t="s">
        <v>14</v>
      </c>
      <c r="L62" s="37" t="s">
        <v>14</v>
      </c>
      <c r="M62" s="37" t="s">
        <v>14</v>
      </c>
      <c r="N62" s="37" t="s">
        <v>14</v>
      </c>
      <c r="O62" s="37" t="s">
        <v>14</v>
      </c>
      <c r="P62" s="37" t="s">
        <v>14</v>
      </c>
    </row>
    <row r="63" spans="3:19" ht="35.25" customHeight="1" x14ac:dyDescent="0.25">
      <c r="C63" s="106" t="s">
        <v>74</v>
      </c>
      <c r="D63" s="107"/>
      <c r="E63" s="107"/>
      <c r="F63" s="108"/>
      <c r="G63" s="9" t="s">
        <v>73</v>
      </c>
      <c r="H63" s="10">
        <v>131</v>
      </c>
      <c r="I63" s="10" t="s">
        <v>14</v>
      </c>
      <c r="J63" s="37" t="s">
        <v>14</v>
      </c>
      <c r="K63" s="37" t="s">
        <v>14</v>
      </c>
      <c r="L63" s="37" t="s">
        <v>14</v>
      </c>
      <c r="M63" s="37" t="s">
        <v>14</v>
      </c>
      <c r="N63" s="37" t="s">
        <v>14</v>
      </c>
      <c r="O63" s="37" t="s">
        <v>14</v>
      </c>
      <c r="P63" s="37" t="s">
        <v>14</v>
      </c>
    </row>
    <row r="64" spans="3:19" ht="31.5" customHeight="1" x14ac:dyDescent="0.25">
      <c r="C64" s="106" t="s">
        <v>75</v>
      </c>
      <c r="D64" s="107"/>
      <c r="E64" s="107"/>
      <c r="F64" s="108"/>
      <c r="G64" s="9" t="s">
        <v>76</v>
      </c>
      <c r="H64" s="10">
        <v>134</v>
      </c>
      <c r="I64" s="10" t="s">
        <v>14</v>
      </c>
      <c r="J64" s="37" t="s">
        <v>14</v>
      </c>
      <c r="K64" s="37" t="s">
        <v>14</v>
      </c>
      <c r="L64" s="37" t="s">
        <v>14</v>
      </c>
      <c r="M64" s="37" t="s">
        <v>14</v>
      </c>
      <c r="N64" s="37" t="s">
        <v>14</v>
      </c>
      <c r="O64" s="37" t="s">
        <v>14</v>
      </c>
      <c r="P64" s="37" t="s">
        <v>14</v>
      </c>
    </row>
    <row r="65" spans="3:17" ht="51" customHeight="1" x14ac:dyDescent="0.25">
      <c r="C65" s="106" t="s">
        <v>77</v>
      </c>
      <c r="D65" s="107"/>
      <c r="E65" s="107"/>
      <c r="F65" s="108"/>
      <c r="G65" s="9" t="s">
        <v>78</v>
      </c>
      <c r="H65" s="10">
        <v>139</v>
      </c>
      <c r="I65" s="10" t="s">
        <v>14</v>
      </c>
      <c r="J65" s="37" t="s">
        <v>14</v>
      </c>
      <c r="K65" s="37" t="s">
        <v>14</v>
      </c>
      <c r="L65" s="37" t="s">
        <v>14</v>
      </c>
      <c r="M65" s="37" t="s">
        <v>14</v>
      </c>
      <c r="N65" s="37" t="s">
        <v>14</v>
      </c>
      <c r="O65" s="37" t="s">
        <v>14</v>
      </c>
      <c r="P65" s="37" t="s">
        <v>14</v>
      </c>
    </row>
    <row r="66" spans="3:17" ht="23.25" customHeight="1" x14ac:dyDescent="0.25">
      <c r="C66" s="106" t="s">
        <v>79</v>
      </c>
      <c r="D66" s="107"/>
      <c r="E66" s="107"/>
      <c r="F66" s="108"/>
      <c r="G66" s="9" t="s">
        <v>80</v>
      </c>
      <c r="H66" s="10">
        <v>139</v>
      </c>
      <c r="I66" s="10" t="s">
        <v>14</v>
      </c>
      <c r="J66" s="37" t="s">
        <v>14</v>
      </c>
      <c r="K66" s="37" t="s">
        <v>14</v>
      </c>
      <c r="L66" s="37" t="s">
        <v>14</v>
      </c>
      <c r="M66" s="37" t="s">
        <v>14</v>
      </c>
      <c r="N66" s="37" t="s">
        <v>14</v>
      </c>
      <c r="O66" s="37" t="s">
        <v>14</v>
      </c>
      <c r="P66" s="37" t="s">
        <v>14</v>
      </c>
    </row>
    <row r="67" spans="3:17" ht="27.75" customHeight="1" x14ac:dyDescent="0.25">
      <c r="C67" s="106" t="s">
        <v>81</v>
      </c>
      <c r="D67" s="107"/>
      <c r="E67" s="107"/>
      <c r="F67" s="108"/>
      <c r="G67" s="9" t="s">
        <v>82</v>
      </c>
      <c r="H67" s="10">
        <v>139</v>
      </c>
      <c r="I67" s="10" t="s">
        <v>14</v>
      </c>
      <c r="J67" s="37" t="s">
        <v>14</v>
      </c>
      <c r="K67" s="37" t="s">
        <v>14</v>
      </c>
      <c r="L67" s="37" t="s">
        <v>14</v>
      </c>
      <c r="M67" s="37" t="s">
        <v>14</v>
      </c>
      <c r="N67" s="37" t="s">
        <v>14</v>
      </c>
      <c r="O67" s="37" t="s">
        <v>14</v>
      </c>
      <c r="P67" s="37" t="s">
        <v>14</v>
      </c>
    </row>
    <row r="68" spans="3:17" ht="21.75" customHeight="1" x14ac:dyDescent="0.25">
      <c r="C68" s="109" t="s">
        <v>83</v>
      </c>
      <c r="D68" s="110"/>
      <c r="E68" s="110"/>
      <c r="F68" s="111"/>
      <c r="G68" s="34" t="s">
        <v>33</v>
      </c>
      <c r="H68" s="64">
        <v>300</v>
      </c>
      <c r="I68" s="66"/>
      <c r="J68" s="46">
        <f>K68+L68+M68</f>
        <v>0</v>
      </c>
      <c r="K68" s="46">
        <f>K69+K70</f>
        <v>0</v>
      </c>
      <c r="L68" s="46">
        <f t="shared" ref="L68:P68" si="5">L69+L70</f>
        <v>0</v>
      </c>
      <c r="M68" s="46">
        <f t="shared" si="5"/>
        <v>0</v>
      </c>
      <c r="N68" s="46">
        <f>N69+N70</f>
        <v>0</v>
      </c>
      <c r="O68" s="46">
        <f t="shared" si="5"/>
        <v>0</v>
      </c>
      <c r="P68" s="46">
        <f t="shared" si="5"/>
        <v>0</v>
      </c>
    </row>
    <row r="69" spans="3:17" ht="26.25" customHeight="1" x14ac:dyDescent="0.25">
      <c r="C69" s="106" t="s">
        <v>215</v>
      </c>
      <c r="D69" s="107"/>
      <c r="E69" s="107"/>
      <c r="F69" s="108"/>
      <c r="G69" s="9" t="s">
        <v>34</v>
      </c>
      <c r="H69" s="56">
        <v>321</v>
      </c>
      <c r="I69" s="60">
        <v>262</v>
      </c>
      <c r="J69" s="37"/>
      <c r="K69" s="37"/>
      <c r="L69" s="37"/>
      <c r="M69" s="37"/>
      <c r="N69" s="37"/>
      <c r="O69" s="37"/>
      <c r="P69" s="37"/>
      <c r="Q69" t="s">
        <v>228</v>
      </c>
    </row>
    <row r="70" spans="3:17" ht="26.25" customHeight="1" x14ac:dyDescent="0.25">
      <c r="C70" s="106" t="s">
        <v>213</v>
      </c>
      <c r="D70" s="107"/>
      <c r="E70" s="107"/>
      <c r="F70" s="108"/>
      <c r="G70" s="9" t="s">
        <v>35</v>
      </c>
      <c r="H70" s="65">
        <v>323</v>
      </c>
      <c r="I70" s="60">
        <v>263</v>
      </c>
      <c r="J70" s="37"/>
      <c r="K70" s="37"/>
      <c r="L70" s="37"/>
      <c r="M70" s="37"/>
      <c r="N70" s="37"/>
      <c r="O70" s="37"/>
      <c r="P70" s="37"/>
      <c r="Q70" t="s">
        <v>227</v>
      </c>
    </row>
    <row r="71" spans="3:17" ht="35.25" customHeight="1" x14ac:dyDescent="0.25">
      <c r="C71" s="106" t="s">
        <v>84</v>
      </c>
      <c r="D71" s="107"/>
      <c r="E71" s="107"/>
      <c r="F71" s="108"/>
      <c r="G71" s="9" t="s">
        <v>36</v>
      </c>
      <c r="H71" s="10">
        <v>320</v>
      </c>
      <c r="I71" s="10" t="s">
        <v>14</v>
      </c>
      <c r="J71" s="37" t="s">
        <v>14</v>
      </c>
      <c r="K71" s="37" t="s">
        <v>14</v>
      </c>
      <c r="L71" s="37" t="s">
        <v>14</v>
      </c>
      <c r="M71" s="37" t="s">
        <v>14</v>
      </c>
      <c r="N71" s="37" t="s">
        <v>14</v>
      </c>
      <c r="O71" s="37" t="s">
        <v>14</v>
      </c>
      <c r="P71" s="37" t="s">
        <v>14</v>
      </c>
    </row>
    <row r="72" spans="3:17" ht="37.5" customHeight="1" x14ac:dyDescent="0.25">
      <c r="C72" s="106" t="s">
        <v>85</v>
      </c>
      <c r="D72" s="107"/>
      <c r="E72" s="107"/>
      <c r="F72" s="108"/>
      <c r="G72" s="9" t="s">
        <v>216</v>
      </c>
      <c r="H72" s="10">
        <v>321</v>
      </c>
      <c r="I72" s="10" t="s">
        <v>14</v>
      </c>
      <c r="J72" s="37" t="s">
        <v>14</v>
      </c>
      <c r="K72" s="37" t="s">
        <v>14</v>
      </c>
      <c r="L72" s="37" t="s">
        <v>14</v>
      </c>
      <c r="M72" s="37" t="s">
        <v>14</v>
      </c>
      <c r="N72" s="37" t="s">
        <v>14</v>
      </c>
      <c r="O72" s="37" t="s">
        <v>14</v>
      </c>
      <c r="P72" s="37" t="s">
        <v>14</v>
      </c>
    </row>
    <row r="73" spans="3:17" ht="37.5" customHeight="1" x14ac:dyDescent="0.25">
      <c r="C73" s="106" t="s">
        <v>86</v>
      </c>
      <c r="D73" s="107"/>
      <c r="E73" s="107"/>
      <c r="F73" s="108"/>
      <c r="G73" s="9" t="s">
        <v>89</v>
      </c>
      <c r="H73" s="10">
        <v>340</v>
      </c>
      <c r="I73" s="10" t="s">
        <v>14</v>
      </c>
      <c r="J73" s="37" t="s">
        <v>14</v>
      </c>
      <c r="K73" s="37" t="s">
        <v>14</v>
      </c>
      <c r="L73" s="37" t="s">
        <v>14</v>
      </c>
      <c r="M73" s="37" t="s">
        <v>14</v>
      </c>
      <c r="N73" s="37" t="s">
        <v>14</v>
      </c>
      <c r="O73" s="37" t="s">
        <v>14</v>
      </c>
      <c r="P73" s="37" t="s">
        <v>14</v>
      </c>
    </row>
    <row r="74" spans="3:17" ht="63.75" customHeight="1" x14ac:dyDescent="0.25">
      <c r="C74" s="106" t="s">
        <v>87</v>
      </c>
      <c r="D74" s="107"/>
      <c r="E74" s="107"/>
      <c r="F74" s="108"/>
      <c r="G74" s="9" t="s">
        <v>214</v>
      </c>
      <c r="H74" s="10">
        <v>350</v>
      </c>
      <c r="I74" s="10" t="s">
        <v>14</v>
      </c>
      <c r="J74" s="37" t="s">
        <v>14</v>
      </c>
      <c r="K74" s="37" t="s">
        <v>14</v>
      </c>
      <c r="L74" s="37" t="s">
        <v>14</v>
      </c>
      <c r="M74" s="37" t="s">
        <v>14</v>
      </c>
      <c r="N74" s="37" t="s">
        <v>14</v>
      </c>
      <c r="O74" s="37" t="s">
        <v>14</v>
      </c>
      <c r="P74" s="37" t="s">
        <v>14</v>
      </c>
    </row>
    <row r="75" spans="3:17" ht="30.75" customHeight="1" x14ac:dyDescent="0.25">
      <c r="C75" s="106" t="s">
        <v>88</v>
      </c>
      <c r="D75" s="107"/>
      <c r="E75" s="107"/>
      <c r="F75" s="108"/>
      <c r="G75" s="9" t="s">
        <v>217</v>
      </c>
      <c r="H75" s="10">
        <v>360</v>
      </c>
      <c r="I75" s="10" t="s">
        <v>14</v>
      </c>
      <c r="J75" s="37" t="s">
        <v>14</v>
      </c>
      <c r="K75" s="37" t="s">
        <v>14</v>
      </c>
      <c r="L75" s="37" t="s">
        <v>14</v>
      </c>
      <c r="M75" s="37" t="s">
        <v>14</v>
      </c>
      <c r="N75" s="37" t="s">
        <v>14</v>
      </c>
      <c r="O75" s="37" t="s">
        <v>14</v>
      </c>
      <c r="P75" s="37" t="s">
        <v>14</v>
      </c>
    </row>
    <row r="76" spans="3:17" ht="29.25" customHeight="1" x14ac:dyDescent="0.25">
      <c r="C76" s="124" t="s">
        <v>122</v>
      </c>
      <c r="D76" s="124"/>
      <c r="E76" s="124"/>
      <c r="F76" s="124"/>
      <c r="G76" s="34" t="s">
        <v>40</v>
      </c>
      <c r="H76" s="32">
        <v>850</v>
      </c>
      <c r="I76" s="32"/>
      <c r="J76" s="46">
        <f>SUM(K76:M76)</f>
        <v>45000</v>
      </c>
      <c r="K76" s="46">
        <f>K77+K78+K79</f>
        <v>45000</v>
      </c>
      <c r="L76" s="46">
        <f t="shared" ref="L76:P76" si="6">L77+L78+L79</f>
        <v>0</v>
      </c>
      <c r="M76" s="46">
        <f t="shared" si="6"/>
        <v>0</v>
      </c>
      <c r="N76" s="46">
        <f t="shared" si="6"/>
        <v>20000</v>
      </c>
      <c r="O76" s="46">
        <f t="shared" si="6"/>
        <v>0</v>
      </c>
      <c r="P76" s="46">
        <f t="shared" si="6"/>
        <v>0</v>
      </c>
    </row>
    <row r="77" spans="3:17" ht="30" customHeight="1" x14ac:dyDescent="0.25">
      <c r="C77" s="100" t="s">
        <v>90</v>
      </c>
      <c r="D77" s="100"/>
      <c r="E77" s="100"/>
      <c r="F77" s="100"/>
      <c r="G77" s="9" t="s">
        <v>91</v>
      </c>
      <c r="H77" s="13">
        <v>851</v>
      </c>
      <c r="I77" s="10">
        <v>291</v>
      </c>
      <c r="J77" s="37">
        <f>K77</f>
        <v>45000</v>
      </c>
      <c r="K77" s="37">
        <v>45000</v>
      </c>
      <c r="L77" s="37"/>
      <c r="M77" s="37"/>
      <c r="N77" s="38">
        <v>20000</v>
      </c>
      <c r="O77" s="38"/>
      <c r="P77" s="37"/>
    </row>
    <row r="78" spans="3:17" ht="44.25" customHeight="1" x14ac:dyDescent="0.25">
      <c r="C78" s="100" t="s">
        <v>37</v>
      </c>
      <c r="D78" s="100"/>
      <c r="E78" s="100"/>
      <c r="F78" s="100"/>
      <c r="G78" s="9" t="s">
        <v>92</v>
      </c>
      <c r="H78" s="13">
        <v>852</v>
      </c>
      <c r="I78" s="10"/>
      <c r="J78" s="37">
        <f t="shared" ref="J78" si="7">SUM(K78:M78)</f>
        <v>0</v>
      </c>
      <c r="K78" s="37"/>
      <c r="L78" s="37"/>
      <c r="M78" s="37"/>
      <c r="N78" s="38"/>
      <c r="O78" s="38"/>
      <c r="P78" s="37"/>
    </row>
    <row r="79" spans="3:17" ht="30.75" customHeight="1" x14ac:dyDescent="0.25">
      <c r="C79" s="100" t="s">
        <v>38</v>
      </c>
      <c r="D79" s="100"/>
      <c r="E79" s="100"/>
      <c r="F79" s="100"/>
      <c r="G79" s="9" t="s">
        <v>93</v>
      </c>
      <c r="H79" s="13">
        <v>853</v>
      </c>
      <c r="I79" s="10"/>
      <c r="J79" s="37"/>
      <c r="K79" s="37"/>
      <c r="L79" s="37"/>
      <c r="M79" s="37"/>
      <c r="N79" s="38"/>
      <c r="O79" s="38"/>
      <c r="P79" s="37"/>
    </row>
    <row r="80" spans="3:17" ht="27" customHeight="1" x14ac:dyDescent="0.25">
      <c r="C80" s="106" t="s">
        <v>188</v>
      </c>
      <c r="D80" s="107"/>
      <c r="E80" s="107"/>
      <c r="F80" s="108"/>
      <c r="G80" s="9" t="s">
        <v>42</v>
      </c>
      <c r="H80" s="13" t="s">
        <v>14</v>
      </c>
      <c r="I80" s="10" t="s">
        <v>14</v>
      </c>
      <c r="J80" s="37" t="s">
        <v>14</v>
      </c>
      <c r="K80" s="37" t="s">
        <v>14</v>
      </c>
      <c r="L80" s="37" t="s">
        <v>14</v>
      </c>
      <c r="M80" s="37" t="s">
        <v>14</v>
      </c>
      <c r="N80" s="37" t="s">
        <v>14</v>
      </c>
      <c r="O80" s="37" t="s">
        <v>14</v>
      </c>
      <c r="P80" s="37" t="s">
        <v>14</v>
      </c>
    </row>
    <row r="81" spans="3:17" ht="25.5" customHeight="1" x14ac:dyDescent="0.25">
      <c r="C81" s="106" t="s">
        <v>94</v>
      </c>
      <c r="D81" s="107"/>
      <c r="E81" s="107"/>
      <c r="F81" s="108"/>
      <c r="G81" s="9" t="s">
        <v>48</v>
      </c>
      <c r="H81" s="13">
        <v>810</v>
      </c>
      <c r="I81" s="10" t="s">
        <v>14</v>
      </c>
      <c r="J81" s="37" t="s">
        <v>14</v>
      </c>
      <c r="K81" s="37" t="s">
        <v>14</v>
      </c>
      <c r="L81" s="37" t="s">
        <v>14</v>
      </c>
      <c r="M81" s="37" t="s">
        <v>14</v>
      </c>
      <c r="N81" s="37" t="s">
        <v>14</v>
      </c>
      <c r="O81" s="37" t="s">
        <v>14</v>
      </c>
      <c r="P81" s="37" t="s">
        <v>14</v>
      </c>
    </row>
    <row r="82" spans="3:17" ht="23.25" customHeight="1" x14ac:dyDescent="0.25">
      <c r="C82" s="106" t="s">
        <v>95</v>
      </c>
      <c r="D82" s="107"/>
      <c r="E82" s="107"/>
      <c r="F82" s="108"/>
      <c r="G82" s="9" t="s">
        <v>49</v>
      </c>
      <c r="H82" s="13">
        <v>862</v>
      </c>
      <c r="I82" s="10" t="s">
        <v>14</v>
      </c>
      <c r="J82" s="37" t="s">
        <v>14</v>
      </c>
      <c r="K82" s="37" t="s">
        <v>14</v>
      </c>
      <c r="L82" s="37" t="s">
        <v>14</v>
      </c>
      <c r="M82" s="37" t="s">
        <v>14</v>
      </c>
      <c r="N82" s="37" t="s">
        <v>14</v>
      </c>
      <c r="O82" s="37" t="s">
        <v>14</v>
      </c>
      <c r="P82" s="37" t="s">
        <v>14</v>
      </c>
    </row>
    <row r="83" spans="3:17" ht="40.5" customHeight="1" x14ac:dyDescent="0.25">
      <c r="C83" s="106" t="s">
        <v>96</v>
      </c>
      <c r="D83" s="107"/>
      <c r="E83" s="107"/>
      <c r="F83" s="108"/>
      <c r="G83" s="9" t="s">
        <v>50</v>
      </c>
      <c r="H83" s="13">
        <v>863</v>
      </c>
      <c r="I83" s="10" t="s">
        <v>14</v>
      </c>
      <c r="J83" s="37" t="s">
        <v>14</v>
      </c>
      <c r="K83" s="37" t="s">
        <v>14</v>
      </c>
      <c r="L83" s="37" t="s">
        <v>14</v>
      </c>
      <c r="M83" s="37" t="s">
        <v>14</v>
      </c>
      <c r="N83" s="37" t="s">
        <v>14</v>
      </c>
      <c r="O83" s="37" t="s">
        <v>14</v>
      </c>
      <c r="P83" s="37" t="s">
        <v>14</v>
      </c>
    </row>
    <row r="84" spans="3:17" ht="30.75" customHeight="1" x14ac:dyDescent="0.25">
      <c r="C84" s="109" t="s">
        <v>97</v>
      </c>
      <c r="D84" s="110"/>
      <c r="E84" s="110"/>
      <c r="F84" s="111"/>
      <c r="G84" s="34" t="s">
        <v>98</v>
      </c>
      <c r="H84" s="32" t="s">
        <v>14</v>
      </c>
      <c r="I84" s="32"/>
      <c r="J84" s="46">
        <f>SUM(K84:M84)</f>
        <v>0</v>
      </c>
      <c r="K84" s="46">
        <f>K85</f>
        <v>0</v>
      </c>
      <c r="L84" s="46">
        <f t="shared" ref="L84:P84" si="8">L85</f>
        <v>0</v>
      </c>
      <c r="M84" s="46">
        <f t="shared" si="8"/>
        <v>0</v>
      </c>
      <c r="N84" s="46">
        <f t="shared" si="8"/>
        <v>0</v>
      </c>
      <c r="O84" s="46">
        <f t="shared" si="8"/>
        <v>0</v>
      </c>
      <c r="P84" s="46">
        <f t="shared" si="8"/>
        <v>0</v>
      </c>
    </row>
    <row r="85" spans="3:17" ht="46.5" customHeight="1" x14ac:dyDescent="0.25">
      <c r="C85" s="100" t="s">
        <v>39</v>
      </c>
      <c r="D85" s="100"/>
      <c r="E85" s="100"/>
      <c r="F85" s="100"/>
      <c r="G85" s="9" t="s">
        <v>99</v>
      </c>
      <c r="H85" s="13">
        <v>831</v>
      </c>
      <c r="I85" s="10"/>
      <c r="J85" s="37">
        <f>SUM(K85:M85)</f>
        <v>0</v>
      </c>
      <c r="K85" s="37"/>
      <c r="L85" s="38"/>
      <c r="M85" s="38"/>
      <c r="N85" s="76"/>
      <c r="O85" s="76"/>
      <c r="P85" s="37"/>
    </row>
    <row r="86" spans="3:17" ht="32.25" customHeight="1" x14ac:dyDescent="0.25">
      <c r="C86" s="124" t="s">
        <v>41</v>
      </c>
      <c r="D86" s="124"/>
      <c r="E86" s="124"/>
      <c r="F86" s="124"/>
      <c r="G86" s="34" t="s">
        <v>100</v>
      </c>
      <c r="H86" s="32" t="s">
        <v>14</v>
      </c>
      <c r="I86" s="32"/>
      <c r="J86" s="46">
        <f>SUM(K86:M86)</f>
        <v>3300200</v>
      </c>
      <c r="K86" s="46">
        <f>K90+K101</f>
        <v>1010200</v>
      </c>
      <c r="L86" s="46">
        <f t="shared" ref="L86:P86" si="9">L90+L101</f>
        <v>2290000</v>
      </c>
      <c r="M86" s="46">
        <f t="shared" si="9"/>
        <v>0</v>
      </c>
      <c r="N86" s="46">
        <f t="shared" si="9"/>
        <v>1632210</v>
      </c>
      <c r="O86" s="46">
        <f t="shared" si="9"/>
        <v>1185890</v>
      </c>
      <c r="P86" s="46">
        <f t="shared" si="9"/>
        <v>0</v>
      </c>
    </row>
    <row r="87" spans="3:17" ht="29.25" customHeight="1" x14ac:dyDescent="0.25">
      <c r="C87" s="112" t="s">
        <v>101</v>
      </c>
      <c r="D87" s="113"/>
      <c r="E87" s="113"/>
      <c r="F87" s="114"/>
      <c r="G87" s="14" t="s">
        <v>102</v>
      </c>
      <c r="H87" s="12">
        <v>241</v>
      </c>
      <c r="I87" s="12" t="s">
        <v>14</v>
      </c>
      <c r="J87" s="38" t="s">
        <v>14</v>
      </c>
      <c r="K87" s="38" t="s">
        <v>14</v>
      </c>
      <c r="L87" s="38" t="s">
        <v>14</v>
      </c>
      <c r="M87" s="38" t="s">
        <v>14</v>
      </c>
      <c r="N87" s="38" t="s">
        <v>14</v>
      </c>
      <c r="O87" s="38" t="s">
        <v>14</v>
      </c>
      <c r="P87" s="38" t="s">
        <v>14</v>
      </c>
    </row>
    <row r="88" spans="3:17" ht="27" customHeight="1" x14ac:dyDescent="0.25">
      <c r="C88" s="112" t="s">
        <v>103</v>
      </c>
      <c r="D88" s="113"/>
      <c r="E88" s="113"/>
      <c r="F88" s="114"/>
      <c r="G88" s="14" t="s">
        <v>104</v>
      </c>
      <c r="H88" s="12">
        <v>242</v>
      </c>
      <c r="I88" s="12" t="s">
        <v>14</v>
      </c>
      <c r="J88" s="38" t="s">
        <v>14</v>
      </c>
      <c r="K88" s="38" t="s">
        <v>14</v>
      </c>
      <c r="L88" s="38" t="s">
        <v>14</v>
      </c>
      <c r="M88" s="38" t="s">
        <v>14</v>
      </c>
      <c r="N88" s="38" t="s">
        <v>14</v>
      </c>
      <c r="O88" s="38" t="s">
        <v>14</v>
      </c>
      <c r="P88" s="38" t="s">
        <v>14</v>
      </c>
    </row>
    <row r="89" spans="3:17" ht="38.25" customHeight="1" x14ac:dyDescent="0.25">
      <c r="C89" s="112" t="s">
        <v>105</v>
      </c>
      <c r="D89" s="113"/>
      <c r="E89" s="113"/>
      <c r="F89" s="114"/>
      <c r="G89" s="14" t="s">
        <v>106</v>
      </c>
      <c r="H89" s="12">
        <v>243</v>
      </c>
      <c r="I89" s="12" t="s">
        <v>14</v>
      </c>
      <c r="J89" s="38" t="s">
        <v>14</v>
      </c>
      <c r="K89" s="38" t="s">
        <v>14</v>
      </c>
      <c r="L89" s="38" t="s">
        <v>14</v>
      </c>
      <c r="M89" s="38" t="s">
        <v>14</v>
      </c>
      <c r="N89" s="38" t="s">
        <v>14</v>
      </c>
      <c r="O89" s="38" t="s">
        <v>14</v>
      </c>
      <c r="P89" s="38" t="s">
        <v>14</v>
      </c>
    </row>
    <row r="90" spans="3:17" ht="21.75" customHeight="1" x14ac:dyDescent="0.25">
      <c r="C90" s="112" t="s">
        <v>107</v>
      </c>
      <c r="D90" s="113"/>
      <c r="E90" s="113"/>
      <c r="F90" s="114"/>
      <c r="G90" s="14" t="s">
        <v>108</v>
      </c>
      <c r="H90" s="12">
        <v>244</v>
      </c>
      <c r="I90" s="12"/>
      <c r="J90" s="47">
        <f>SUM(K90:M90)</f>
        <v>3300200</v>
      </c>
      <c r="K90" s="47">
        <f>SUM(K91:K100)</f>
        <v>1010200</v>
      </c>
      <c r="L90" s="47">
        <f t="shared" ref="L90:P90" si="10">SUM(L91:L100)</f>
        <v>2290000</v>
      </c>
      <c r="M90" s="47">
        <f t="shared" si="10"/>
        <v>0</v>
      </c>
      <c r="N90" s="47">
        <f t="shared" si="10"/>
        <v>1632210</v>
      </c>
      <c r="O90" s="47">
        <f t="shared" si="10"/>
        <v>1185890</v>
      </c>
      <c r="P90" s="47">
        <f t="shared" si="10"/>
        <v>0</v>
      </c>
    </row>
    <row r="91" spans="3:17" x14ac:dyDescent="0.25">
      <c r="C91" s="120" t="s">
        <v>43</v>
      </c>
      <c r="D91" s="121"/>
      <c r="E91" s="121"/>
      <c r="F91" s="122"/>
      <c r="G91" s="9" t="s">
        <v>109</v>
      </c>
      <c r="H91" s="13">
        <v>244</v>
      </c>
      <c r="I91" s="56">
        <v>221</v>
      </c>
      <c r="J91" s="38">
        <f>K91+L91+M91</f>
        <v>0</v>
      </c>
      <c r="K91" s="37">
        <v>0</v>
      </c>
      <c r="L91" s="37"/>
      <c r="M91" s="37"/>
      <c r="N91" s="38"/>
      <c r="O91" s="38"/>
      <c r="P91" s="37"/>
    </row>
    <row r="92" spans="3:17" x14ac:dyDescent="0.25">
      <c r="C92" s="120" t="s">
        <v>44</v>
      </c>
      <c r="D92" s="121"/>
      <c r="E92" s="121"/>
      <c r="F92" s="122"/>
      <c r="G92" s="9" t="s">
        <v>110</v>
      </c>
      <c r="H92" s="13">
        <v>244</v>
      </c>
      <c r="I92" s="56">
        <v>222</v>
      </c>
      <c r="J92" s="38">
        <f t="shared" ref="J92:J100" si="11">K92+L92+M92</f>
        <v>0</v>
      </c>
      <c r="K92" s="37">
        <v>0</v>
      </c>
      <c r="L92" s="37"/>
      <c r="M92" s="37"/>
      <c r="N92" s="38"/>
      <c r="O92" s="38"/>
      <c r="P92" s="37"/>
    </row>
    <row r="93" spans="3:17" x14ac:dyDescent="0.25">
      <c r="C93" s="120" t="s">
        <v>45</v>
      </c>
      <c r="D93" s="121"/>
      <c r="E93" s="121"/>
      <c r="F93" s="122"/>
      <c r="G93" s="9" t="s">
        <v>111</v>
      </c>
      <c r="H93" s="12">
        <v>244</v>
      </c>
      <c r="I93" s="56">
        <v>223</v>
      </c>
      <c r="J93" s="38">
        <f t="shared" si="11"/>
        <v>0</v>
      </c>
      <c r="K93" s="96"/>
      <c r="L93" s="37"/>
      <c r="M93" s="37"/>
      <c r="N93" s="38"/>
      <c r="O93" s="38"/>
      <c r="P93" s="37"/>
    </row>
    <row r="94" spans="3:17" x14ac:dyDescent="0.25">
      <c r="C94" s="120" t="s">
        <v>45</v>
      </c>
      <c r="D94" s="121"/>
      <c r="E94" s="121"/>
      <c r="F94" s="122"/>
      <c r="G94" s="9" t="s">
        <v>112</v>
      </c>
      <c r="H94" s="12">
        <v>247</v>
      </c>
      <c r="I94" s="56">
        <v>223</v>
      </c>
      <c r="J94" s="38">
        <f t="shared" si="11"/>
        <v>310000</v>
      </c>
      <c r="K94" s="96">
        <v>310000</v>
      </c>
      <c r="L94" s="37"/>
      <c r="M94" s="37"/>
      <c r="N94" s="38">
        <v>171000</v>
      </c>
      <c r="O94" s="38"/>
      <c r="P94" s="37"/>
      <c r="Q94" t="s">
        <v>235</v>
      </c>
    </row>
    <row r="95" spans="3:17" x14ac:dyDescent="0.25">
      <c r="C95" s="120" t="s">
        <v>46</v>
      </c>
      <c r="D95" s="121"/>
      <c r="E95" s="121"/>
      <c r="F95" s="122"/>
      <c r="G95" s="9" t="s">
        <v>113</v>
      </c>
      <c r="H95" s="13">
        <v>244</v>
      </c>
      <c r="I95" s="56">
        <v>225</v>
      </c>
      <c r="J95" s="38">
        <f t="shared" si="11"/>
        <v>65000</v>
      </c>
      <c r="K95" s="37">
        <v>65000</v>
      </c>
      <c r="L95" s="37"/>
      <c r="M95" s="37"/>
      <c r="N95" s="38">
        <v>45000</v>
      </c>
      <c r="O95" s="38"/>
      <c r="P95" s="37"/>
    </row>
    <row r="96" spans="3:17" x14ac:dyDescent="0.25">
      <c r="C96" s="120" t="s">
        <v>47</v>
      </c>
      <c r="D96" s="121"/>
      <c r="E96" s="121"/>
      <c r="F96" s="122"/>
      <c r="G96" s="9" t="s">
        <v>185</v>
      </c>
      <c r="H96" s="13">
        <v>244</v>
      </c>
      <c r="I96" s="56">
        <v>226</v>
      </c>
      <c r="J96" s="38">
        <f t="shared" si="11"/>
        <v>406000</v>
      </c>
      <c r="K96" s="37">
        <v>406000</v>
      </c>
      <c r="L96" s="37"/>
      <c r="M96" s="37"/>
      <c r="N96" s="38">
        <v>183000</v>
      </c>
      <c r="O96" s="38"/>
      <c r="P96" s="37"/>
    </row>
    <row r="97" spans="3:20" x14ac:dyDescent="0.25">
      <c r="C97" s="120" t="s">
        <v>206</v>
      </c>
      <c r="D97" s="121"/>
      <c r="E97" s="121"/>
      <c r="F97" s="122"/>
      <c r="G97" s="9" t="s">
        <v>193</v>
      </c>
      <c r="H97" s="13">
        <v>244</v>
      </c>
      <c r="I97" s="56">
        <v>227</v>
      </c>
      <c r="J97" s="38">
        <f t="shared" si="11"/>
        <v>0</v>
      </c>
      <c r="K97" s="37">
        <v>0</v>
      </c>
      <c r="L97" s="37"/>
      <c r="M97" s="37"/>
      <c r="N97" s="38"/>
      <c r="O97" s="38"/>
      <c r="P97" s="37"/>
    </row>
    <row r="98" spans="3:20" x14ac:dyDescent="0.25">
      <c r="C98" s="120" t="s">
        <v>207</v>
      </c>
      <c r="D98" s="121"/>
      <c r="E98" s="121"/>
      <c r="F98" s="122"/>
      <c r="G98" s="9" t="s">
        <v>208</v>
      </c>
      <c r="H98" s="13">
        <v>244</v>
      </c>
      <c r="I98" s="56">
        <v>228</v>
      </c>
      <c r="J98" s="38">
        <f t="shared" si="11"/>
        <v>0</v>
      </c>
      <c r="K98" s="37">
        <v>0</v>
      </c>
      <c r="L98" s="37"/>
      <c r="M98" s="37"/>
      <c r="N98" s="38"/>
      <c r="O98" s="38"/>
      <c r="P98" s="37"/>
    </row>
    <row r="99" spans="3:20" ht="17.25" customHeight="1" x14ac:dyDescent="0.25">
      <c r="C99" s="120" t="s">
        <v>192</v>
      </c>
      <c r="D99" s="121"/>
      <c r="E99" s="121"/>
      <c r="F99" s="122"/>
      <c r="G99" s="9" t="s">
        <v>209</v>
      </c>
      <c r="H99" s="13">
        <v>244</v>
      </c>
      <c r="I99" s="56">
        <v>310</v>
      </c>
      <c r="J99" s="38">
        <f t="shared" si="11"/>
        <v>0</v>
      </c>
      <c r="K99" s="37">
        <v>0</v>
      </c>
      <c r="L99" s="37"/>
      <c r="M99" s="37"/>
      <c r="N99" s="38"/>
      <c r="O99" s="38"/>
      <c r="P99" s="37"/>
    </row>
    <row r="100" spans="3:20" ht="24.75" customHeight="1" x14ac:dyDescent="0.25">
      <c r="C100" s="120" t="s">
        <v>184</v>
      </c>
      <c r="D100" s="121"/>
      <c r="E100" s="121"/>
      <c r="F100" s="122"/>
      <c r="G100" s="9" t="s">
        <v>115</v>
      </c>
      <c r="H100" s="13">
        <v>244</v>
      </c>
      <c r="I100" s="56" t="s">
        <v>186</v>
      </c>
      <c r="J100" s="38">
        <f t="shared" si="11"/>
        <v>2519200</v>
      </c>
      <c r="K100" s="37">
        <f>152200+55000+22000</f>
        <v>229200</v>
      </c>
      <c r="L100" s="37">
        <f>1240000+1050000</f>
        <v>2290000</v>
      </c>
      <c r="M100" s="37"/>
      <c r="N100" s="38">
        <f>183210+1050000</f>
        <v>1233210</v>
      </c>
      <c r="O100" s="38">
        <f>159050+1026840</f>
        <v>1185890</v>
      </c>
      <c r="P100" s="37"/>
      <c r="Q100" t="s">
        <v>236</v>
      </c>
      <c r="T100" t="s">
        <v>237</v>
      </c>
    </row>
    <row r="101" spans="3:20" ht="45" customHeight="1" x14ac:dyDescent="0.25">
      <c r="C101" s="109" t="s">
        <v>114</v>
      </c>
      <c r="D101" s="110"/>
      <c r="E101" s="110"/>
      <c r="F101" s="111"/>
      <c r="G101" s="34" t="s">
        <v>210</v>
      </c>
      <c r="H101" s="55">
        <v>400</v>
      </c>
      <c r="I101" s="55"/>
      <c r="J101" s="46">
        <f>SUM(K101:M101)</f>
        <v>0</v>
      </c>
      <c r="K101" s="46">
        <f>K102+K103</f>
        <v>0</v>
      </c>
      <c r="L101" s="46">
        <f t="shared" ref="L101:P101" si="12">L102+L103</f>
        <v>0</v>
      </c>
      <c r="M101" s="46">
        <f t="shared" si="12"/>
        <v>0</v>
      </c>
      <c r="N101" s="46">
        <f t="shared" si="12"/>
        <v>0</v>
      </c>
      <c r="O101" s="46">
        <f t="shared" si="12"/>
        <v>0</v>
      </c>
      <c r="P101" s="46">
        <f t="shared" si="12"/>
        <v>0</v>
      </c>
    </row>
    <row r="102" spans="3:20" ht="45" customHeight="1" x14ac:dyDescent="0.25">
      <c r="C102" s="106" t="s">
        <v>116</v>
      </c>
      <c r="D102" s="107"/>
      <c r="E102" s="107"/>
      <c r="F102" s="108"/>
      <c r="G102" s="9" t="s">
        <v>211</v>
      </c>
      <c r="H102" s="56">
        <v>406</v>
      </c>
      <c r="I102" s="56"/>
      <c r="J102" s="37">
        <f>SUM(K102:M102)</f>
        <v>0</v>
      </c>
      <c r="K102" s="37"/>
      <c r="L102" s="37"/>
      <c r="M102" s="37"/>
      <c r="N102" s="37"/>
      <c r="O102" s="37"/>
      <c r="P102" s="37"/>
    </row>
    <row r="103" spans="3:20" s="2" customFormat="1" ht="44.25" customHeight="1" x14ac:dyDescent="0.25">
      <c r="C103" s="106" t="s">
        <v>117</v>
      </c>
      <c r="D103" s="107"/>
      <c r="E103" s="107"/>
      <c r="F103" s="108"/>
      <c r="G103" s="15" t="s">
        <v>212</v>
      </c>
      <c r="H103" s="54">
        <v>407</v>
      </c>
      <c r="I103" s="54"/>
      <c r="J103" s="37">
        <f>SUM(K103:M103)</f>
        <v>0</v>
      </c>
      <c r="K103" s="39"/>
      <c r="L103" s="39"/>
      <c r="M103" s="39"/>
      <c r="N103" s="39"/>
      <c r="O103" s="39"/>
      <c r="P103" s="39"/>
    </row>
    <row r="104" spans="3:20" s="2" customFormat="1" ht="21.75" customHeight="1" x14ac:dyDescent="0.25">
      <c r="C104" s="112" t="s">
        <v>132</v>
      </c>
      <c r="D104" s="113"/>
      <c r="E104" s="113"/>
      <c r="F104" s="114"/>
      <c r="G104" s="35" t="s">
        <v>133</v>
      </c>
      <c r="H104" s="36">
        <v>100</v>
      </c>
      <c r="I104" s="36" t="s">
        <v>14</v>
      </c>
      <c r="J104" s="40" t="s">
        <v>14</v>
      </c>
      <c r="K104" s="40" t="s">
        <v>14</v>
      </c>
      <c r="L104" s="40" t="s">
        <v>14</v>
      </c>
      <c r="M104" s="40" t="s">
        <v>14</v>
      </c>
      <c r="N104" s="40" t="s">
        <v>14</v>
      </c>
      <c r="O104" s="40" t="s">
        <v>14</v>
      </c>
      <c r="P104" s="40" t="s">
        <v>14</v>
      </c>
    </row>
    <row r="105" spans="3:20" s="2" customFormat="1" ht="16.5" customHeight="1" x14ac:dyDescent="0.25">
      <c r="C105" s="112" t="s">
        <v>134</v>
      </c>
      <c r="D105" s="113"/>
      <c r="E105" s="113"/>
      <c r="F105" s="114"/>
      <c r="G105" s="35" t="s">
        <v>135</v>
      </c>
      <c r="H105" s="36"/>
      <c r="I105" s="36" t="s">
        <v>14</v>
      </c>
      <c r="J105" s="40" t="s">
        <v>14</v>
      </c>
      <c r="K105" s="40" t="s">
        <v>14</v>
      </c>
      <c r="L105" s="40" t="s">
        <v>14</v>
      </c>
      <c r="M105" s="40" t="s">
        <v>14</v>
      </c>
      <c r="N105" s="40" t="s">
        <v>14</v>
      </c>
      <c r="O105" s="40" t="s">
        <v>14</v>
      </c>
      <c r="P105" s="40" t="s">
        <v>14</v>
      </c>
    </row>
    <row r="106" spans="3:20" s="2" customFormat="1" ht="19.5" customHeight="1" x14ac:dyDescent="0.25">
      <c r="C106" s="112" t="s">
        <v>136</v>
      </c>
      <c r="D106" s="113"/>
      <c r="E106" s="113"/>
      <c r="F106" s="114"/>
      <c r="G106" s="35" t="s">
        <v>137</v>
      </c>
      <c r="H106" s="36"/>
      <c r="I106" s="36" t="s">
        <v>14</v>
      </c>
      <c r="J106" s="40" t="s">
        <v>14</v>
      </c>
      <c r="K106" s="40" t="s">
        <v>14</v>
      </c>
      <c r="L106" s="40" t="s">
        <v>14</v>
      </c>
      <c r="M106" s="40" t="s">
        <v>14</v>
      </c>
      <c r="N106" s="40" t="s">
        <v>14</v>
      </c>
      <c r="O106" s="40" t="s">
        <v>14</v>
      </c>
      <c r="P106" s="40" t="s">
        <v>14</v>
      </c>
    </row>
    <row r="107" spans="3:20" x14ac:dyDescent="0.25">
      <c r="C107" s="153" t="s">
        <v>138</v>
      </c>
      <c r="D107" s="154"/>
      <c r="E107" s="154"/>
      <c r="F107" s="155"/>
      <c r="G107" s="14" t="s">
        <v>139</v>
      </c>
      <c r="H107" s="12"/>
      <c r="I107" s="12" t="s">
        <v>14</v>
      </c>
      <c r="J107" s="38" t="s">
        <v>14</v>
      </c>
      <c r="K107" s="38" t="s">
        <v>14</v>
      </c>
      <c r="L107" s="38" t="s">
        <v>14</v>
      </c>
      <c r="M107" s="38" t="s">
        <v>14</v>
      </c>
      <c r="N107" s="38" t="s">
        <v>14</v>
      </c>
      <c r="O107" s="38" t="s">
        <v>14</v>
      </c>
      <c r="P107" s="38" t="s">
        <v>14</v>
      </c>
    </row>
    <row r="108" spans="3:20" x14ac:dyDescent="0.25">
      <c r="C108" s="153" t="s">
        <v>140</v>
      </c>
      <c r="D108" s="154"/>
      <c r="E108" s="154"/>
      <c r="F108" s="155"/>
      <c r="G108" s="14" t="s">
        <v>141</v>
      </c>
      <c r="H108" s="12" t="s">
        <v>14</v>
      </c>
      <c r="I108" s="12" t="s">
        <v>14</v>
      </c>
      <c r="J108" s="38" t="s">
        <v>14</v>
      </c>
      <c r="K108" s="38" t="s">
        <v>14</v>
      </c>
      <c r="L108" s="38" t="s">
        <v>14</v>
      </c>
      <c r="M108" s="38" t="s">
        <v>14</v>
      </c>
      <c r="N108" s="38" t="s">
        <v>14</v>
      </c>
      <c r="O108" s="38" t="s">
        <v>14</v>
      </c>
      <c r="P108" s="38" t="s">
        <v>14</v>
      </c>
    </row>
    <row r="109" spans="3:20" x14ac:dyDescent="0.25">
      <c r="C109" s="153" t="s">
        <v>142</v>
      </c>
      <c r="D109" s="154"/>
      <c r="E109" s="154"/>
      <c r="F109" s="155"/>
      <c r="G109" s="14"/>
      <c r="H109" s="12"/>
      <c r="I109" s="12" t="s">
        <v>14</v>
      </c>
      <c r="J109" s="38" t="s">
        <v>14</v>
      </c>
      <c r="K109" s="38" t="s">
        <v>14</v>
      </c>
      <c r="L109" s="38" t="s">
        <v>14</v>
      </c>
      <c r="M109" s="38" t="s">
        <v>14</v>
      </c>
      <c r="N109" s="38" t="s">
        <v>14</v>
      </c>
      <c r="O109" s="38" t="s">
        <v>14</v>
      </c>
      <c r="P109" s="38" t="s">
        <v>14</v>
      </c>
    </row>
    <row r="110" spans="3:20" x14ac:dyDescent="0.25">
      <c r="C110" s="19"/>
      <c r="D110" s="19"/>
      <c r="E110" s="19"/>
      <c r="F110" s="19"/>
      <c r="G110" s="20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3:20" x14ac:dyDescent="0.25">
      <c r="C111" s="19"/>
      <c r="D111" s="19"/>
      <c r="E111" s="19"/>
      <c r="F111" s="19"/>
      <c r="G111" s="20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3:20" x14ac:dyDescent="0.25">
      <c r="C112" s="22"/>
      <c r="D112" s="31"/>
      <c r="E112" s="31"/>
      <c r="F112" s="31"/>
      <c r="G112" s="31"/>
      <c r="H112" s="31"/>
      <c r="I112" s="31"/>
      <c r="J112" s="31"/>
      <c r="K112" s="31"/>
      <c r="L112" s="3"/>
      <c r="M112" s="3"/>
      <c r="N112" s="3"/>
      <c r="O112" s="3"/>
      <c r="P112" s="3"/>
    </row>
    <row r="113" spans="2:16" s="3" customFormat="1" x14ac:dyDescent="0.25"/>
    <row r="114" spans="2:16" s="3" customFormat="1" ht="15.75" x14ac:dyDescent="0.25">
      <c r="B114" s="149" t="s">
        <v>148</v>
      </c>
      <c r="C114" s="149"/>
      <c r="D114" s="149"/>
      <c r="E114" s="149"/>
      <c r="F114" s="149"/>
      <c r="G114" s="149"/>
      <c r="H114" s="149"/>
      <c r="I114" s="149"/>
    </row>
    <row r="115" spans="2:16" s="70" customFormat="1" ht="16.5" thickBot="1" x14ac:dyDescent="0.3">
      <c r="B115" s="151" t="s">
        <v>220</v>
      </c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</row>
    <row r="116" spans="2:16" s="21" customFormat="1" ht="12.75" x14ac:dyDescent="0.2">
      <c r="C116" s="21" t="s">
        <v>147</v>
      </c>
      <c r="D116" s="150" t="s">
        <v>1</v>
      </c>
      <c r="E116" s="150"/>
      <c r="F116" s="150"/>
      <c r="G116" s="150" t="s">
        <v>146</v>
      </c>
      <c r="H116" s="150"/>
      <c r="I116" s="150"/>
    </row>
    <row r="117" spans="2:16" s="3" customFormat="1" x14ac:dyDescent="0.25"/>
    <row r="118" spans="2:16" s="3" customFormat="1" x14ac:dyDescent="0.25">
      <c r="B118" s="49" t="s">
        <v>191</v>
      </c>
    </row>
    <row r="119" spans="2:16" s="3" customFormat="1" x14ac:dyDescent="0.25">
      <c r="B119" s="49"/>
    </row>
    <row r="120" spans="2:16" s="3" customFormat="1" x14ac:dyDescent="0.25">
      <c r="B120" s="49"/>
    </row>
    <row r="121" spans="2:16" s="3" customFormat="1" x14ac:dyDescent="0.25"/>
    <row r="122" spans="2:16" s="3" customFormat="1" ht="15.75" x14ac:dyDescent="0.25">
      <c r="B122" s="149"/>
      <c r="C122" s="149"/>
      <c r="D122" s="149"/>
      <c r="E122" s="149"/>
      <c r="F122" s="149"/>
      <c r="G122" s="149"/>
      <c r="H122" s="149"/>
      <c r="I122" s="149"/>
    </row>
    <row r="123" spans="2:16" s="70" customFormat="1" ht="16.5" thickBot="1" x14ac:dyDescent="0.3">
      <c r="B123" s="151" t="s">
        <v>221</v>
      </c>
      <c r="C123" s="151"/>
      <c r="D123" s="151"/>
      <c r="E123" s="151"/>
      <c r="F123" s="151"/>
      <c r="G123" s="151"/>
      <c r="H123" s="151"/>
      <c r="I123" s="151"/>
    </row>
    <row r="124" spans="2:16" s="3" customFormat="1" x14ac:dyDescent="0.25">
      <c r="B124" s="21"/>
      <c r="C124" s="21" t="s">
        <v>145</v>
      </c>
      <c r="D124" s="152" t="s">
        <v>194</v>
      </c>
      <c r="E124" s="152"/>
      <c r="F124" s="152"/>
      <c r="G124" s="150" t="s">
        <v>143</v>
      </c>
      <c r="H124" s="150"/>
      <c r="I124" s="150"/>
    </row>
    <row r="125" spans="2:16" s="3" customFormat="1" x14ac:dyDescent="0.25"/>
    <row r="126" spans="2:16" s="3" customFormat="1" x14ac:dyDescent="0.25"/>
    <row r="127" spans="2:16" s="3" customFormat="1" x14ac:dyDescent="0.25"/>
    <row r="128" spans="2:16" x14ac:dyDescent="0.25">
      <c r="C128" s="3"/>
      <c r="D128" s="3"/>
      <c r="E128" s="3"/>
      <c r="F128" s="3"/>
      <c r="G128" s="3"/>
      <c r="H128" s="3"/>
      <c r="I128" s="3"/>
      <c r="J128" s="3"/>
      <c r="K128" s="52"/>
      <c r="L128" s="3"/>
      <c r="M128" s="3"/>
      <c r="N128" s="3"/>
      <c r="O128" s="3"/>
      <c r="P128" s="3"/>
    </row>
  </sheetData>
  <mergeCells count="118">
    <mergeCell ref="C90:F90"/>
    <mergeCell ref="M13:P13"/>
    <mergeCell ref="C45:F45"/>
    <mergeCell ref="C47:F47"/>
    <mergeCell ref="C50:F50"/>
    <mergeCell ref="C51:F51"/>
    <mergeCell ref="C48:F48"/>
    <mergeCell ref="C49:F49"/>
    <mergeCell ref="C52:F52"/>
    <mergeCell ref="C53:F53"/>
    <mergeCell ref="C54:F54"/>
    <mergeCell ref="C79:F79"/>
    <mergeCell ref="C85:F85"/>
    <mergeCell ref="C58:F58"/>
    <mergeCell ref="L16:M16"/>
    <mergeCell ref="L17:M17"/>
    <mergeCell ref="L18:M18"/>
    <mergeCell ref="L19:M19"/>
    <mergeCell ref="L20:M20"/>
    <mergeCell ref="L21:M21"/>
    <mergeCell ref="L22:M22"/>
    <mergeCell ref="N19:O19"/>
    <mergeCell ref="N20:O20"/>
    <mergeCell ref="N21:O21"/>
    <mergeCell ref="B122:I122"/>
    <mergeCell ref="B123:I123"/>
    <mergeCell ref="D124:F124"/>
    <mergeCell ref="G124:I124"/>
    <mergeCell ref="B115:P115"/>
    <mergeCell ref="C106:F106"/>
    <mergeCell ref="C107:F107"/>
    <mergeCell ref="C108:F108"/>
    <mergeCell ref="C109:F109"/>
    <mergeCell ref="C99:F99"/>
    <mergeCell ref="B114:I114"/>
    <mergeCell ref="D116:F116"/>
    <mergeCell ref="G116:I116"/>
    <mergeCell ref="C100:F100"/>
    <mergeCell ref="C60:F60"/>
    <mergeCell ref="C59:F59"/>
    <mergeCell ref="C104:F104"/>
    <mergeCell ref="C105:F105"/>
    <mergeCell ref="C96:F96"/>
    <mergeCell ref="C101:F101"/>
    <mergeCell ref="C102:F102"/>
    <mergeCell ref="C86:F86"/>
    <mergeCell ref="C91:F91"/>
    <mergeCell ref="C92:F92"/>
    <mergeCell ref="C93:F93"/>
    <mergeCell ref="C95:F95"/>
    <mergeCell ref="C103:F103"/>
    <mergeCell ref="C80:F80"/>
    <mergeCell ref="C81:F81"/>
    <mergeCell ref="C94:F94"/>
    <mergeCell ref="C97:F97"/>
    <mergeCell ref="C98:F98"/>
    <mergeCell ref="C89:F89"/>
    <mergeCell ref="L2:P2"/>
    <mergeCell ref="L3:P4"/>
    <mergeCell ref="L5:P5"/>
    <mergeCell ref="L6:P7"/>
    <mergeCell ref="L8:P8"/>
    <mergeCell ref="L9:P10"/>
    <mergeCell ref="L11:P11"/>
    <mergeCell ref="L12:P12"/>
    <mergeCell ref="N18:O18"/>
    <mergeCell ref="N15:O15"/>
    <mergeCell ref="N16:O16"/>
    <mergeCell ref="N17:O17"/>
    <mergeCell ref="D27:P27"/>
    <mergeCell ref="C62:F62"/>
    <mergeCell ref="N22:O22"/>
    <mergeCell ref="C82:F82"/>
    <mergeCell ref="C73:F73"/>
    <mergeCell ref="C74:F74"/>
    <mergeCell ref="C75:F75"/>
    <mergeCell ref="C66:F66"/>
    <mergeCell ref="C67:F67"/>
    <mergeCell ref="C68:F68"/>
    <mergeCell ref="C71:F71"/>
    <mergeCell ref="C72:F72"/>
    <mergeCell ref="C61:F61"/>
    <mergeCell ref="C63:F63"/>
    <mergeCell ref="C64:F64"/>
    <mergeCell ref="C65:F65"/>
    <mergeCell ref="C69:F69"/>
    <mergeCell ref="G29:P30"/>
    <mergeCell ref="C44:F44"/>
    <mergeCell ref="C70:F70"/>
    <mergeCell ref="D24:P25"/>
    <mergeCell ref="C76:F76"/>
    <mergeCell ref="C77:F77"/>
    <mergeCell ref="C78:F78"/>
    <mergeCell ref="C88:F88"/>
    <mergeCell ref="C40:F40"/>
    <mergeCell ref="J37:M37"/>
    <mergeCell ref="C41:F41"/>
    <mergeCell ref="C42:F42"/>
    <mergeCell ref="C43:F43"/>
    <mergeCell ref="C39:F39"/>
    <mergeCell ref="C56:F56"/>
    <mergeCell ref="N37:P37"/>
    <mergeCell ref="C37:F38"/>
    <mergeCell ref="G37:G38"/>
    <mergeCell ref="H37:H38"/>
    <mergeCell ref="I37:I38"/>
    <mergeCell ref="C57:F57"/>
    <mergeCell ref="C55:F55"/>
    <mergeCell ref="Q41:T41"/>
    <mergeCell ref="C46:F46"/>
    <mergeCell ref="C29:F30"/>
    <mergeCell ref="C31:P31"/>
    <mergeCell ref="C32:F33"/>
    <mergeCell ref="G32:P33"/>
    <mergeCell ref="C83:F83"/>
    <mergeCell ref="C84:F84"/>
    <mergeCell ref="C87:F87"/>
    <mergeCell ref="G35:P35"/>
  </mergeCells>
  <pageMargins left="0.56000000000000005" right="0.62" top="0.55000000000000004" bottom="0.44" header="0.31496062992125984" footer="0.31496062992125984"/>
  <pageSetup paperSize="9" scale="85" orientation="landscape" verticalDpi="0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view="pageBreakPreview" zoomScale="82" zoomScaleSheetLayoutView="82" workbookViewId="0">
      <selection activeCell="F9" sqref="F9"/>
    </sheetView>
  </sheetViews>
  <sheetFormatPr defaultRowHeight="15" x14ac:dyDescent="0.25"/>
  <cols>
    <col min="1" max="1" width="15.5703125" style="3" customWidth="1"/>
    <col min="2" max="2" width="98.42578125" style="3" customWidth="1"/>
    <col min="3" max="3" width="16.28515625" style="3" customWidth="1"/>
    <col min="4" max="4" width="15.140625" style="3" customWidth="1"/>
    <col min="5" max="5" width="22.42578125" style="3" customWidth="1"/>
    <col min="6" max="6" width="25.42578125" style="3" customWidth="1"/>
    <col min="7" max="7" width="24.42578125" style="3" customWidth="1"/>
    <col min="8" max="8" width="21.140625" style="3" customWidth="1"/>
    <col min="9" max="16384" width="9.140625" style="3"/>
  </cols>
  <sheetData>
    <row r="2" spans="1:8" ht="15.75" x14ac:dyDescent="0.25">
      <c r="A2" s="163" t="s">
        <v>183</v>
      </c>
      <c r="B2" s="163"/>
      <c r="C2" s="163"/>
      <c r="D2" s="163"/>
      <c r="E2" s="163"/>
      <c r="F2" s="163"/>
      <c r="G2" s="163"/>
      <c r="H2" s="163"/>
    </row>
    <row r="3" spans="1:8" ht="18.75" x14ac:dyDescent="0.3">
      <c r="A3" s="23"/>
      <c r="B3" s="23"/>
      <c r="C3" s="23"/>
      <c r="D3" s="23"/>
      <c r="E3" s="23"/>
      <c r="F3" s="23"/>
      <c r="G3" s="23"/>
      <c r="H3" s="23"/>
    </row>
    <row r="4" spans="1:8" x14ac:dyDescent="0.25">
      <c r="H4" s="16"/>
    </row>
    <row r="5" spans="1:8" ht="38.25" customHeight="1" x14ac:dyDescent="0.25">
      <c r="A5" s="164" t="s">
        <v>182</v>
      </c>
      <c r="B5" s="164" t="s">
        <v>7</v>
      </c>
      <c r="C5" s="135" t="s">
        <v>181</v>
      </c>
      <c r="D5" s="135" t="s">
        <v>180</v>
      </c>
      <c r="E5" s="106" t="s">
        <v>187</v>
      </c>
      <c r="F5" s="107"/>
      <c r="G5" s="107"/>
      <c r="H5" s="108"/>
    </row>
    <row r="6" spans="1:8" ht="25.5" x14ac:dyDescent="0.25">
      <c r="A6" s="165"/>
      <c r="B6" s="165"/>
      <c r="C6" s="166"/>
      <c r="D6" s="166"/>
      <c r="E6" s="24" t="s">
        <v>247</v>
      </c>
      <c r="F6" s="24" t="s">
        <v>248</v>
      </c>
      <c r="G6" s="24" t="s">
        <v>249</v>
      </c>
      <c r="H6" s="24" t="s">
        <v>8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24" customHeight="1" x14ac:dyDescent="0.3">
      <c r="A8" s="25">
        <v>1</v>
      </c>
      <c r="B8" s="41" t="s">
        <v>179</v>
      </c>
      <c r="C8" s="68">
        <v>26000</v>
      </c>
      <c r="D8" s="68" t="s">
        <v>14</v>
      </c>
      <c r="E8" s="78">
        <f>пфхд!J86</f>
        <v>3300200</v>
      </c>
      <c r="F8" s="78">
        <f>пфхд!N86</f>
        <v>1632210</v>
      </c>
      <c r="G8" s="78">
        <f>пфхд!O86</f>
        <v>1185890</v>
      </c>
      <c r="H8" s="71"/>
    </row>
    <row r="9" spans="1:8" ht="76.5" x14ac:dyDescent="0.25">
      <c r="A9" s="26" t="s">
        <v>178</v>
      </c>
      <c r="B9" s="27" t="s">
        <v>177</v>
      </c>
      <c r="C9" s="67">
        <v>26100</v>
      </c>
      <c r="D9" s="67" t="s">
        <v>14</v>
      </c>
      <c r="E9" s="79" t="s">
        <v>14</v>
      </c>
      <c r="F9" s="79" t="s">
        <v>14</v>
      </c>
      <c r="G9" s="79" t="s">
        <v>14</v>
      </c>
      <c r="H9" s="72" t="s">
        <v>14</v>
      </c>
    </row>
    <row r="10" spans="1:8" ht="33" customHeight="1" x14ac:dyDescent="0.25">
      <c r="A10" s="26" t="s">
        <v>176</v>
      </c>
      <c r="B10" s="27" t="s">
        <v>175</v>
      </c>
      <c r="C10" s="67">
        <v>26200</v>
      </c>
      <c r="D10" s="67" t="s">
        <v>14</v>
      </c>
      <c r="E10" s="79" t="s">
        <v>14</v>
      </c>
      <c r="F10" s="79" t="s">
        <v>14</v>
      </c>
      <c r="G10" s="79" t="s">
        <v>14</v>
      </c>
      <c r="H10" s="72" t="s">
        <v>14</v>
      </c>
    </row>
    <row r="11" spans="1:8" ht="25.5" x14ac:dyDescent="0.25">
      <c r="A11" s="26" t="s">
        <v>174</v>
      </c>
      <c r="B11" s="27" t="s">
        <v>173</v>
      </c>
      <c r="C11" s="67">
        <v>26300</v>
      </c>
      <c r="D11" s="67" t="s">
        <v>14</v>
      </c>
      <c r="E11" s="79" t="s">
        <v>14</v>
      </c>
      <c r="F11" s="79" t="s">
        <v>14</v>
      </c>
      <c r="G11" s="79" t="s">
        <v>14</v>
      </c>
      <c r="H11" s="72" t="s">
        <v>14</v>
      </c>
    </row>
    <row r="12" spans="1:8" ht="28.5" customHeight="1" x14ac:dyDescent="0.3">
      <c r="A12" s="26" t="s">
        <v>172</v>
      </c>
      <c r="B12" s="27" t="s">
        <v>171</v>
      </c>
      <c r="C12" s="67">
        <v>26400</v>
      </c>
      <c r="D12" s="67" t="s">
        <v>14</v>
      </c>
      <c r="E12" s="90">
        <f>E8</f>
        <v>3300200</v>
      </c>
      <c r="F12" s="80">
        <f>F8</f>
        <v>1632210</v>
      </c>
      <c r="G12" s="80">
        <f>G8</f>
        <v>1185890</v>
      </c>
      <c r="H12" s="73"/>
    </row>
    <row r="13" spans="1:8" ht="18.75" x14ac:dyDescent="0.3">
      <c r="A13" s="28"/>
      <c r="B13" s="28" t="s">
        <v>51</v>
      </c>
      <c r="C13" s="67"/>
      <c r="D13" s="67" t="s">
        <v>14</v>
      </c>
      <c r="E13" s="91"/>
      <c r="F13" s="81"/>
      <c r="G13" s="81"/>
      <c r="H13" s="73"/>
    </row>
    <row r="14" spans="1:8" ht="25.5" x14ac:dyDescent="0.3">
      <c r="A14" s="26" t="s">
        <v>170</v>
      </c>
      <c r="B14" s="27" t="s">
        <v>169</v>
      </c>
      <c r="C14" s="67">
        <v>26410</v>
      </c>
      <c r="D14" s="67" t="s">
        <v>14</v>
      </c>
      <c r="E14" s="92">
        <f>пфхд!K86</f>
        <v>1010200</v>
      </c>
      <c r="F14" s="82"/>
      <c r="G14" s="82"/>
      <c r="H14" s="73"/>
    </row>
    <row r="15" spans="1:8" ht="18.75" x14ac:dyDescent="0.3">
      <c r="A15" s="29" t="s">
        <v>168</v>
      </c>
      <c r="B15" s="27" t="s">
        <v>153</v>
      </c>
      <c r="C15" s="67">
        <v>26411</v>
      </c>
      <c r="D15" s="67" t="s">
        <v>14</v>
      </c>
      <c r="E15" s="92">
        <f>E14</f>
        <v>1010200</v>
      </c>
      <c r="F15" s="82"/>
      <c r="G15" s="82"/>
      <c r="H15" s="73"/>
    </row>
    <row r="16" spans="1:8" ht="18.75" x14ac:dyDescent="0.25">
      <c r="A16" s="29" t="s">
        <v>167</v>
      </c>
      <c r="B16" s="27" t="s">
        <v>151</v>
      </c>
      <c r="C16" s="67">
        <v>26412</v>
      </c>
      <c r="D16" s="67" t="s">
        <v>14</v>
      </c>
      <c r="E16" s="93"/>
      <c r="F16" s="83"/>
      <c r="G16" s="83"/>
      <c r="H16" s="72"/>
    </row>
    <row r="17" spans="1:8" ht="25.5" x14ac:dyDescent="0.3">
      <c r="A17" s="26" t="s">
        <v>166</v>
      </c>
      <c r="B17" s="27" t="s">
        <v>165</v>
      </c>
      <c r="C17" s="67">
        <v>26420</v>
      </c>
      <c r="D17" s="67" t="s">
        <v>14</v>
      </c>
      <c r="E17" s="92">
        <f>пфхд!L86</f>
        <v>2290000</v>
      </c>
      <c r="F17" s="82"/>
      <c r="G17" s="82"/>
      <c r="H17" s="73"/>
    </row>
    <row r="18" spans="1:8" ht="18.75" x14ac:dyDescent="0.3">
      <c r="A18" s="28"/>
      <c r="B18" s="28" t="s">
        <v>51</v>
      </c>
      <c r="C18" s="67"/>
      <c r="D18" s="67" t="s">
        <v>14</v>
      </c>
      <c r="E18" s="94"/>
      <c r="F18" s="84"/>
      <c r="G18" s="84"/>
      <c r="H18" s="73"/>
    </row>
    <row r="19" spans="1:8" ht="18.75" x14ac:dyDescent="0.3">
      <c r="A19" s="29" t="s">
        <v>164</v>
      </c>
      <c r="B19" s="27" t="s">
        <v>153</v>
      </c>
      <c r="C19" s="67">
        <v>26421</v>
      </c>
      <c r="D19" s="67" t="s">
        <v>14</v>
      </c>
      <c r="E19" s="92">
        <f>E17</f>
        <v>2290000</v>
      </c>
      <c r="F19" s="82"/>
      <c r="G19" s="82"/>
      <c r="H19" s="73"/>
    </row>
    <row r="20" spans="1:8" ht="18.75" x14ac:dyDescent="0.25">
      <c r="A20" s="29" t="s">
        <v>163</v>
      </c>
      <c r="B20" s="27" t="s">
        <v>151</v>
      </c>
      <c r="C20" s="67">
        <v>26422</v>
      </c>
      <c r="D20" s="67" t="s">
        <v>14</v>
      </c>
      <c r="E20" s="93"/>
      <c r="F20" s="83"/>
      <c r="G20" s="83"/>
      <c r="H20" s="72"/>
    </row>
    <row r="21" spans="1:8" ht="18.75" x14ac:dyDescent="0.3">
      <c r="A21" s="26" t="s">
        <v>162</v>
      </c>
      <c r="B21" s="27" t="s">
        <v>161</v>
      </c>
      <c r="C21" s="67">
        <v>26430</v>
      </c>
      <c r="D21" s="67" t="s">
        <v>14</v>
      </c>
      <c r="E21" s="92"/>
      <c r="F21" s="82"/>
      <c r="G21" s="82"/>
      <c r="H21" s="73"/>
    </row>
    <row r="22" spans="1:8" ht="18.75" x14ac:dyDescent="0.3">
      <c r="A22" s="26" t="s">
        <v>160</v>
      </c>
      <c r="B22" s="27" t="s">
        <v>159</v>
      </c>
      <c r="C22" s="67">
        <v>26440</v>
      </c>
      <c r="D22" s="67"/>
      <c r="E22" s="94"/>
      <c r="F22" s="84"/>
      <c r="G22" s="84"/>
      <c r="H22" s="73"/>
    </row>
    <row r="23" spans="1:8" ht="18.75" x14ac:dyDescent="0.3">
      <c r="A23" s="28"/>
      <c r="B23" s="28" t="s">
        <v>51</v>
      </c>
      <c r="C23" s="67"/>
      <c r="D23" s="67"/>
      <c r="E23" s="94"/>
      <c r="F23" s="84"/>
      <c r="G23" s="84"/>
      <c r="H23" s="73"/>
    </row>
    <row r="24" spans="1:8" ht="18.75" x14ac:dyDescent="0.3">
      <c r="A24" s="29" t="s">
        <v>158</v>
      </c>
      <c r="B24" s="27" t="s">
        <v>153</v>
      </c>
      <c r="C24" s="67">
        <v>26441</v>
      </c>
      <c r="D24" s="67"/>
      <c r="E24" s="92"/>
      <c r="F24" s="84"/>
      <c r="G24" s="84"/>
      <c r="H24" s="73"/>
    </row>
    <row r="25" spans="1:8" ht="18.75" x14ac:dyDescent="0.3">
      <c r="A25" s="29" t="s">
        <v>157</v>
      </c>
      <c r="B25" s="27" t="s">
        <v>151</v>
      </c>
      <c r="C25" s="67">
        <v>26442</v>
      </c>
      <c r="D25" s="67"/>
      <c r="E25" s="92"/>
      <c r="F25" s="84"/>
      <c r="G25" s="84"/>
      <c r="H25" s="73"/>
    </row>
    <row r="26" spans="1:8" ht="18.75" x14ac:dyDescent="0.3">
      <c r="A26" s="26" t="s">
        <v>156</v>
      </c>
      <c r="B26" s="30" t="s">
        <v>155</v>
      </c>
      <c r="C26" s="67">
        <v>26450</v>
      </c>
      <c r="D26" s="67" t="s">
        <v>14</v>
      </c>
      <c r="E26" s="92">
        <f>пфхд!M86</f>
        <v>0</v>
      </c>
      <c r="F26" s="82"/>
      <c r="G26" s="82"/>
      <c r="H26" s="73"/>
    </row>
    <row r="27" spans="1:8" ht="18.75" x14ac:dyDescent="0.3">
      <c r="A27" s="28"/>
      <c r="B27" s="28" t="s">
        <v>51</v>
      </c>
      <c r="C27" s="67"/>
      <c r="D27" s="67" t="s">
        <v>14</v>
      </c>
      <c r="E27" s="94"/>
      <c r="F27" s="84"/>
      <c r="G27" s="84"/>
      <c r="H27" s="73"/>
    </row>
    <row r="28" spans="1:8" ht="18.75" customHeight="1" x14ac:dyDescent="0.25">
      <c r="A28" s="29" t="s">
        <v>154</v>
      </c>
      <c r="B28" s="27" t="s">
        <v>153</v>
      </c>
      <c r="C28" s="67">
        <v>26451</v>
      </c>
      <c r="D28" s="67" t="s">
        <v>14</v>
      </c>
      <c r="E28" s="95">
        <f>E26</f>
        <v>0</v>
      </c>
      <c r="F28" s="85"/>
      <c r="G28" s="85"/>
      <c r="H28" s="72"/>
    </row>
    <row r="29" spans="1:8" ht="18.75" x14ac:dyDescent="0.3">
      <c r="A29" s="29" t="s">
        <v>152</v>
      </c>
      <c r="B29" s="27" t="s">
        <v>151</v>
      </c>
      <c r="C29" s="67">
        <v>26452</v>
      </c>
      <c r="D29" s="67" t="s">
        <v>14</v>
      </c>
      <c r="E29" s="92"/>
      <c r="F29" s="82"/>
      <c r="G29" s="82"/>
      <c r="H29" s="73"/>
    </row>
    <row r="30" spans="1:8" ht="38.25" hidden="1" customHeight="1" x14ac:dyDescent="0.3">
      <c r="A30" s="25">
        <v>2</v>
      </c>
      <c r="B30" s="42" t="s">
        <v>150</v>
      </c>
      <c r="C30" s="68">
        <v>26500</v>
      </c>
      <c r="D30" s="68" t="s">
        <v>14</v>
      </c>
      <c r="E30" s="78">
        <f>E15+E19+E24+E28</f>
        <v>3300200</v>
      </c>
      <c r="F30" s="78">
        <f t="shared" ref="F30:G30" si="0">F15+F19+F24+F28</f>
        <v>0</v>
      </c>
      <c r="G30" s="78">
        <f t="shared" si="0"/>
        <v>0</v>
      </c>
      <c r="H30" s="71"/>
    </row>
    <row r="31" spans="1:8" ht="25.5" hidden="1" customHeight="1" x14ac:dyDescent="0.3">
      <c r="A31" s="25">
        <v>3</v>
      </c>
      <c r="B31" s="42" t="s">
        <v>149</v>
      </c>
      <c r="C31" s="68">
        <v>26600</v>
      </c>
      <c r="D31" s="68" t="s">
        <v>14</v>
      </c>
      <c r="E31" s="78">
        <f>E16+E20+E25+E29</f>
        <v>0</v>
      </c>
      <c r="F31" s="78">
        <f t="shared" ref="F31:G31" si="1">F16+F20+F25+F29</f>
        <v>0</v>
      </c>
      <c r="G31" s="78">
        <f t="shared" si="1"/>
        <v>0</v>
      </c>
      <c r="H31" s="71"/>
    </row>
    <row r="32" spans="1:8" ht="25.5" x14ac:dyDescent="0.3">
      <c r="A32" s="61">
        <v>2</v>
      </c>
      <c r="B32" s="62" t="s">
        <v>196</v>
      </c>
      <c r="C32" s="61">
        <v>26500</v>
      </c>
      <c r="D32" s="61" t="s">
        <v>14</v>
      </c>
      <c r="E32" s="86">
        <f>E15+E19+E28</f>
        <v>3300200</v>
      </c>
      <c r="F32" s="86">
        <f>F15+F19+F28</f>
        <v>0</v>
      </c>
      <c r="G32" s="86">
        <f>G15+G19+G28</f>
        <v>0</v>
      </c>
      <c r="H32" s="74"/>
    </row>
    <row r="33" spans="1:8" ht="25.5" x14ac:dyDescent="0.3">
      <c r="A33" s="57" t="s">
        <v>203</v>
      </c>
      <c r="B33" s="58" t="s">
        <v>197</v>
      </c>
      <c r="C33" s="59">
        <v>26510</v>
      </c>
      <c r="D33" s="59">
        <v>2022</v>
      </c>
      <c r="E33" s="87">
        <f>E32</f>
        <v>3300200</v>
      </c>
      <c r="F33" s="87"/>
      <c r="G33" s="87"/>
      <c r="H33" s="75"/>
    </row>
    <row r="34" spans="1:8" ht="25.5" x14ac:dyDescent="0.3">
      <c r="A34" s="57" t="s">
        <v>204</v>
      </c>
      <c r="B34" s="58" t="s">
        <v>197</v>
      </c>
      <c r="C34" s="59">
        <v>26520</v>
      </c>
      <c r="D34" s="59">
        <v>2023</v>
      </c>
      <c r="E34" s="87"/>
      <c r="F34" s="87">
        <f>F32</f>
        <v>0</v>
      </c>
      <c r="G34" s="87"/>
      <c r="H34" s="75"/>
    </row>
    <row r="35" spans="1:8" ht="25.5" x14ac:dyDescent="0.3">
      <c r="A35" s="57" t="s">
        <v>205</v>
      </c>
      <c r="B35" s="58" t="s">
        <v>197</v>
      </c>
      <c r="C35" s="59">
        <v>26530</v>
      </c>
      <c r="D35" s="59">
        <v>2024</v>
      </c>
      <c r="E35" s="87"/>
      <c r="F35" s="87"/>
      <c r="G35" s="87">
        <f>G32</f>
        <v>0</v>
      </c>
      <c r="H35" s="75"/>
    </row>
    <row r="36" spans="1:8" ht="25.5" x14ac:dyDescent="0.3">
      <c r="A36" s="63" t="s">
        <v>202</v>
      </c>
      <c r="B36" s="69" t="s">
        <v>218</v>
      </c>
      <c r="C36" s="61">
        <v>26600</v>
      </c>
      <c r="D36" s="61" t="s">
        <v>14</v>
      </c>
      <c r="E36" s="86">
        <f>E16+E20+E29</f>
        <v>0</v>
      </c>
      <c r="F36" s="86">
        <f>F16+F20+F29</f>
        <v>0</v>
      </c>
      <c r="G36" s="86">
        <f>G16+G20+G29</f>
        <v>0</v>
      </c>
      <c r="H36" s="74"/>
    </row>
    <row r="37" spans="1:8" ht="25.5" x14ac:dyDescent="0.3">
      <c r="A37" s="57" t="s">
        <v>198</v>
      </c>
      <c r="B37" s="58" t="s">
        <v>199</v>
      </c>
      <c r="C37" s="59">
        <v>26610</v>
      </c>
      <c r="D37" s="59">
        <v>2022</v>
      </c>
      <c r="E37" s="87">
        <f>E36</f>
        <v>0</v>
      </c>
      <c r="F37" s="87"/>
      <c r="G37" s="87"/>
      <c r="H37" s="75"/>
    </row>
    <row r="38" spans="1:8" s="21" customFormat="1" ht="25.5" x14ac:dyDescent="0.3">
      <c r="A38" s="57" t="s">
        <v>200</v>
      </c>
      <c r="B38" s="58" t="s">
        <v>199</v>
      </c>
      <c r="C38" s="59">
        <v>26620</v>
      </c>
      <c r="D38" s="59">
        <v>2023</v>
      </c>
      <c r="E38" s="87"/>
      <c r="F38" s="87">
        <f>F36</f>
        <v>0</v>
      </c>
      <c r="G38" s="87"/>
      <c r="H38" s="75"/>
    </row>
    <row r="39" spans="1:8" ht="25.5" x14ac:dyDescent="0.3">
      <c r="A39" s="57" t="s">
        <v>201</v>
      </c>
      <c r="B39" s="58" t="s">
        <v>199</v>
      </c>
      <c r="C39" s="59">
        <v>26630</v>
      </c>
      <c r="D39" s="59">
        <v>2024</v>
      </c>
      <c r="E39" s="87"/>
      <c r="F39" s="87"/>
      <c r="G39" s="87">
        <f>G36</f>
        <v>0</v>
      </c>
      <c r="H39" s="75"/>
    </row>
    <row r="40" spans="1:8" x14ac:dyDescent="0.25">
      <c r="A40" s="49" t="s">
        <v>191</v>
      </c>
    </row>
    <row r="41" spans="1:8" hidden="1" x14ac:dyDescent="0.25">
      <c r="A41" s="49"/>
    </row>
    <row r="42" spans="1:8" hidden="1" x14ac:dyDescent="0.25">
      <c r="A42" s="49"/>
    </row>
    <row r="44" spans="1:8" ht="15.75" x14ac:dyDescent="0.25">
      <c r="A44" s="149"/>
      <c r="B44" s="149"/>
      <c r="C44" s="149"/>
      <c r="D44" s="149"/>
      <c r="E44" s="149"/>
      <c r="F44" s="149"/>
      <c r="G44" s="149"/>
      <c r="H44" s="149"/>
    </row>
    <row r="45" spans="1:8" s="70" customFormat="1" ht="16.5" thickBot="1" x14ac:dyDescent="0.3">
      <c r="A45" s="151" t="s">
        <v>222</v>
      </c>
      <c r="B45" s="151"/>
      <c r="C45" s="151"/>
      <c r="D45" s="151"/>
      <c r="E45" s="151"/>
      <c r="F45" s="151"/>
      <c r="G45" s="151"/>
      <c r="H45" s="151"/>
    </row>
    <row r="46" spans="1:8" x14ac:dyDescent="0.25">
      <c r="A46" s="21"/>
      <c r="B46" s="21" t="s">
        <v>145</v>
      </c>
      <c r="C46" s="161" t="s">
        <v>144</v>
      </c>
      <c r="D46" s="161"/>
      <c r="E46" s="161"/>
      <c r="F46" s="162" t="s">
        <v>143</v>
      </c>
      <c r="G46" s="162"/>
      <c r="H46" s="162"/>
    </row>
  </sheetData>
  <mergeCells count="10">
    <mergeCell ref="A45:H45"/>
    <mergeCell ref="C46:E46"/>
    <mergeCell ref="F46:H46"/>
    <mergeCell ref="A44:H44"/>
    <mergeCell ref="A2:H2"/>
    <mergeCell ref="A5:A6"/>
    <mergeCell ref="B5:B6"/>
    <mergeCell ref="C5:C6"/>
    <mergeCell ref="D5:D6"/>
    <mergeCell ref="E5:H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пфхд</vt:lpstr>
      <vt:lpstr>расчет</vt:lpstr>
      <vt:lpstr>расчет!Область_печати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2023-02-20T07:43:06Z</dcterms:modified>
</cp:coreProperties>
</file>